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NCIA PRESENCIAL Nº 014-2025 TELHADO ESCOLA\"/>
    </mc:Choice>
  </mc:AlternateContent>
  <xr:revisionPtr revIDLastSave="0" documentId="13_ncr:1_{9230F024-BF5F-454F-9C78-9189DFF1FB22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  <externalReference r:id="rId8"/>
  </externalReferences>
  <definedNames>
    <definedName name="_xlnm._FilterDatabase" localSheetId="3" hidden="1">'Pesquisa Familia e Subfamilia'!$A$1:$E$3482</definedName>
    <definedName name="ACOMPANHAMENTO" hidden="1">[1]MENU!$J$4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TipoArredondamento" hidden="1">[1]DADOS!$C$31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SomaAgrup" hidden="1">SUMIF(OFFSET('Orçamento-base'!$C1,1,0,'Orçamento-base'!$D1),"S",OFFSET('Orçamento-base'!A1,1,0,'Orçamento-base'!$D1))</definedName>
    <definedName name="TIPOORCAMENTO" hidden="1">IF(VALUE([2]MENU!$O$3)=2,"Licitado","Proposto")</definedName>
    <definedName name="VTOTAL1" hidden="1">ROUND('Orçamento-base'!$T1*'Orçamento-base'!$W1,15-13*'Orçamento-base'!$AF$11)</definedName>
  </definedNames>
  <calcPr calcId="181029"/>
</workbook>
</file>

<file path=xl/calcChain.xml><?xml version="1.0" encoding="utf-8"?>
<calcChain xmlns="http://schemas.openxmlformats.org/spreadsheetml/2006/main">
  <c r="Q52" i="3" l="1"/>
  <c r="O52" i="3"/>
  <c r="K52" i="3"/>
  <c r="Q51" i="3"/>
  <c r="O51" i="3"/>
  <c r="K51" i="3"/>
  <c r="B51" i="3"/>
  <c r="Q50" i="3"/>
  <c r="O50" i="3"/>
  <c r="K50" i="3"/>
  <c r="Q49" i="3"/>
  <c r="O49" i="3"/>
  <c r="K49" i="3"/>
  <c r="Q48" i="3"/>
  <c r="O48" i="3"/>
  <c r="K48" i="3"/>
  <c r="Q47" i="3"/>
  <c r="O47" i="3"/>
  <c r="K47" i="3"/>
  <c r="Q46" i="3"/>
  <c r="O46" i="3"/>
  <c r="B46" i="3"/>
  <c r="Q45" i="3"/>
  <c r="O45" i="3"/>
  <c r="K45" i="3"/>
  <c r="Q44" i="3"/>
  <c r="O44" i="3"/>
  <c r="B44" i="3"/>
  <c r="Q43" i="3"/>
  <c r="O43" i="3"/>
  <c r="K43" i="3"/>
  <c r="Q42" i="3"/>
  <c r="O42" i="3"/>
  <c r="K42" i="3"/>
  <c r="Q41" i="3"/>
  <c r="O41" i="3"/>
  <c r="B41" i="3"/>
  <c r="Q40" i="3"/>
  <c r="O40" i="3"/>
  <c r="B40" i="3"/>
  <c r="K53" i="3"/>
  <c r="B53" i="3" s="1"/>
  <c r="O53" i="3"/>
  <c r="Q53" i="3"/>
  <c r="K54" i="3"/>
  <c r="B54" i="3" s="1"/>
  <c r="O54" i="3"/>
  <c r="Q54" i="3"/>
  <c r="B21" i="3"/>
  <c r="B27" i="3"/>
  <c r="B28" i="3"/>
  <c r="B31" i="3"/>
  <c r="B33" i="3"/>
  <c r="B16" i="3"/>
  <c r="K35" i="3"/>
  <c r="K36" i="3"/>
  <c r="K37" i="3"/>
  <c r="K34" i="3"/>
  <c r="K32" i="3"/>
  <c r="Q33" i="3"/>
  <c r="O33" i="3"/>
  <c r="K30" i="3"/>
  <c r="K29" i="3"/>
  <c r="K18" i="3"/>
  <c r="K23" i="3"/>
  <c r="K24" i="3"/>
  <c r="K25" i="3"/>
  <c r="K26" i="3"/>
  <c r="K22" i="3"/>
  <c r="Q21" i="3"/>
  <c r="O21" i="3"/>
  <c r="K19" i="3"/>
  <c r="K20" i="3"/>
  <c r="K17" i="3"/>
  <c r="K15" i="3"/>
  <c r="D23" i="6"/>
  <c r="D20" i="6"/>
  <c r="D19" i="6"/>
  <c r="D18" i="6"/>
  <c r="D17" i="6"/>
  <c r="D16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E16" i="6"/>
  <c r="H16" i="6" s="1"/>
  <c r="F16" i="6"/>
  <c r="A17" i="6"/>
  <c r="C17" i="6"/>
  <c r="E17" i="6"/>
  <c r="H17" i="6" s="1"/>
  <c r="F17" i="6"/>
  <c r="A18" i="6"/>
  <c r="C18" i="6"/>
  <c r="E18" i="6"/>
  <c r="H18" i="6" s="1"/>
  <c r="F18" i="6"/>
  <c r="A19" i="6"/>
  <c r="C19" i="6"/>
  <c r="E19" i="6"/>
  <c r="H19" i="6" s="1"/>
  <c r="F19" i="6"/>
  <c r="A20" i="6"/>
  <c r="C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D32" i="6"/>
  <c r="E32" i="6"/>
  <c r="H32" i="6" s="1"/>
  <c r="F32" i="6"/>
  <c r="A33" i="6"/>
  <c r="C33" i="6"/>
  <c r="D33" i="6"/>
  <c r="E33" i="6"/>
  <c r="H33" i="6" s="1"/>
  <c r="F33" i="6"/>
  <c r="A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K14" i="3" l="1"/>
  <c r="B28" i="6"/>
  <c r="B29" i="6"/>
  <c r="B32" i="6"/>
  <c r="B34" i="6"/>
  <c r="K38" i="3"/>
  <c r="K39" i="3"/>
  <c r="B41" i="6"/>
  <c r="K55" i="3"/>
  <c r="K56" i="3"/>
  <c r="K57" i="3"/>
  <c r="B57" i="3" s="1"/>
  <c r="K58" i="3"/>
  <c r="K59" i="3"/>
  <c r="B59" i="3" s="1"/>
  <c r="K60" i="3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14" i="3"/>
  <c r="B114" i="3" s="1"/>
  <c r="K115" i="3"/>
  <c r="B115" i="3" s="1"/>
  <c r="K116" i="3"/>
  <c r="B116" i="3" s="1"/>
  <c r="K117" i="3"/>
  <c r="B117" i="3" s="1"/>
  <c r="K118" i="3"/>
  <c r="B118" i="3" s="1"/>
  <c r="K119" i="3"/>
  <c r="B119" i="3" s="1"/>
  <c r="K120" i="3"/>
  <c r="B120" i="3" s="1"/>
  <c r="K121" i="3"/>
  <c r="B121" i="3" s="1"/>
  <c r="K122" i="3"/>
  <c r="B122" i="3" s="1"/>
  <c r="K123" i="3"/>
  <c r="B123" i="3" s="1"/>
  <c r="K124" i="3"/>
  <c r="B124" i="3" s="1"/>
  <c r="K125" i="3"/>
  <c r="B125" i="3" s="1"/>
  <c r="K13" i="3"/>
  <c r="B38" i="3" l="1"/>
  <c r="B39" i="6" s="1"/>
  <c r="B14" i="3"/>
  <c r="B15" i="6" s="1"/>
  <c r="K12" i="3"/>
  <c r="B12" i="3" s="1"/>
  <c r="B13" i="3" l="1"/>
  <c r="B42" i="6"/>
  <c r="B14" i="6"/>
  <c r="E12" i="6"/>
  <c r="H12" i="6" s="1"/>
  <c r="B15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/>
  <c r="B18" i="6"/>
  <c r="O14" i="3"/>
  <c r="Q14" i="3"/>
  <c r="O15" i="3"/>
  <c r="Q15" i="3"/>
  <c r="O16" i="3"/>
  <c r="Q16" i="3"/>
  <c r="O17" i="3"/>
  <c r="Q17" i="3"/>
  <c r="O18" i="3"/>
  <c r="Q18" i="3"/>
  <c r="O19" i="3"/>
  <c r="Q19" i="3"/>
  <c r="O20" i="3"/>
  <c r="Q20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4" i="3"/>
  <c r="Q34" i="3"/>
  <c r="O35" i="3"/>
  <c r="Q35" i="3"/>
  <c r="O36" i="3"/>
  <c r="Q36" i="3"/>
  <c r="O37" i="3"/>
  <c r="Q37" i="3"/>
  <c r="O38" i="3"/>
  <c r="Q38" i="3"/>
  <c r="O39" i="3"/>
  <c r="Q39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O115" i="3"/>
  <c r="Q115" i="3"/>
  <c r="O116" i="3"/>
  <c r="Q116" i="3"/>
  <c r="O117" i="3"/>
  <c r="Q117" i="3"/>
  <c r="O118" i="3"/>
  <c r="Q118" i="3"/>
  <c r="O119" i="3"/>
  <c r="Q119" i="3"/>
  <c r="O120" i="3"/>
  <c r="Q120" i="3"/>
  <c r="O121" i="3"/>
  <c r="Q121" i="3"/>
  <c r="O122" i="3"/>
  <c r="Q122" i="3"/>
  <c r="O123" i="3"/>
  <c r="Q123" i="3"/>
  <c r="O124" i="3"/>
  <c r="Q124" i="3"/>
  <c r="O125" i="3"/>
  <c r="Q12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6" s="1"/>
  <c r="E13" i="6"/>
  <c r="H13" i="6" s="1"/>
  <c r="O13" i="3"/>
  <c r="B19" i="3" l="1"/>
  <c r="F2" i="8"/>
  <c r="E238" i="8" s="1"/>
  <c r="F13" i="6"/>
  <c r="D13" i="6"/>
  <c r="A13" i="6"/>
  <c r="F12" i="6"/>
  <c r="D12" i="6"/>
  <c r="C12" i="6"/>
  <c r="A12" i="6"/>
  <c r="C13" i="2"/>
  <c r="Q12" i="3"/>
  <c r="O12" i="3"/>
  <c r="Q13" i="3"/>
  <c r="B20" i="3" l="1"/>
  <c r="B22" i="3" s="1"/>
  <c r="B23" i="3" s="1"/>
  <c r="B20" i="6"/>
  <c r="G13" i="2"/>
  <c r="B22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5" i="6" s="1"/>
  <c r="B24" i="6"/>
  <c r="B21" i="6"/>
  <c r="B23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5" i="3" l="1"/>
  <c r="B26" i="6" s="1"/>
  <c r="B13" i="6"/>
  <c r="B26" i="3" l="1"/>
  <c r="B27" i="6" s="1"/>
  <c r="B29" i="3" l="1"/>
  <c r="B30" i="6" s="1"/>
  <c r="B30" i="3" l="1"/>
  <c r="B32" i="3" s="1"/>
  <c r="B33" i="6" s="1"/>
  <c r="C13" i="6"/>
  <c r="B34" i="3" l="1"/>
  <c r="B35" i="6" s="1"/>
  <c r="B31" i="6"/>
  <c r="C34" i="6"/>
  <c r="B35" i="3" l="1"/>
  <c r="B36" i="6" s="1"/>
  <c r="B36" i="3" l="1"/>
  <c r="B37" i="6" s="1"/>
  <c r="B37" i="3" l="1"/>
  <c r="B39" i="3" s="1"/>
  <c r="B42" i="3" s="1"/>
  <c r="B43" i="3" s="1"/>
  <c r="B45" i="3" s="1"/>
  <c r="B47" i="3" s="1"/>
  <c r="B48" i="3" s="1"/>
  <c r="B49" i="3" s="1"/>
  <c r="B50" i="3" s="1"/>
  <c r="B52" i="3" s="1"/>
  <c r="B38" i="6" l="1"/>
  <c r="B40" i="6"/>
  <c r="C6" i="6" s="1"/>
  <c r="B7" i="2" s="1"/>
  <c r="B55" i="3"/>
  <c r="B56" i="3" l="1"/>
  <c r="B58" i="3" s="1"/>
  <c r="B60" i="3" s="1"/>
  <c r="B8" i="2" s="1"/>
  <c r="C6" i="3" l="1"/>
  <c r="B6" i="2" s="1"/>
  <c r="C31" i="3"/>
  <c r="C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<sst xmlns="http://schemas.openxmlformats.org/spreadsheetml/2006/main" count="15338" uniqueCount="4142">
  <si>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</si>
  <si>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</si>
  <si>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</si>
  <si>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</si>
  <si>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</si>
  <si>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</si>
  <si>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</si>
  <si>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</si>
  <si>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</si>
  <si>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</si>
  <si>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</si>
  <si>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</si>
  <si>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</si>
  <si>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</si>
  <si>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</si>
  <si>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</si>
  <si>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</si>
  <si>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</si>
  <si>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</si>
  <si>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</si>
  <si>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</si>
  <si>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</si>
  <si>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</si>
  <si>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</si>
  <si>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</si>
  <si>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</si>
  <si>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</si>
  <si>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</si>
  <si>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</si>
  <si>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</si>
  <si>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</si>
  <si>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</si>
  <si>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</si>
  <si>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</si>
  <si>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</si>
  <si>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</si>
  <si>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</si>
  <si>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</si>
  <si>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</si>
  <si>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</si>
  <si>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</si>
  <si>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</si>
  <si>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</si>
  <si>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</si>
  <si>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</si>
  <si>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</si>
  <si>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</si>
  <si>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</si>
  <si>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</si>
  <si>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</si>
  <si>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</si>
  <si>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</si>
  <si>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</si>
  <si>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</si>
  <si>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</si>
  <si>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</si>
  <si>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</si>
  <si>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</si>
  <si>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</si>
  <si>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</si>
  <si>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</si>
  <si>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</si>
  <si>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</si>
  <si>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</si>
  <si>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</si>
  <si>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</si>
  <si>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</si>
  <si>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</si>
  <si>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</si>
  <si>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</si>
  <si>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</si>
  <si>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</si>
  <si>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</si>
  <si>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</si>
  <si>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</si>
  <si>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</si>
  <si>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</si>
  <si>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</si>
  <si>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</si>
  <si>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</si>
  <si>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</si>
  <si>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</si>
  <si>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</si>
  <si>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</si>
  <si>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</si>
  <si>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</si>
  <si>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</si>
  <si>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</si>
  <si>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</si>
  <si>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</si>
  <si>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</si>
  <si>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</si>
  <si>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</si>
  <si>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</si>
  <si>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</si>
  <si>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</si>
  <si>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</si>
  <si>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</si>
  <si>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</si>
  <si>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</si>
  <si>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</si>
  <si>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</si>
  <si>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</si>
  <si>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</si>
  <si>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</si>
  <si>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</si>
  <si>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</si>
  <si>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</si>
  <si>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</si>
  <si>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</si>
  <si>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</si>
  <si>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</si>
  <si>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</si>
  <si>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</si>
  <si>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</si>
  <si>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</si>
  <si>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</si>
  <si>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</si>
  <si>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</si>
  <si>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</si>
  <si>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</si>
  <si>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</si>
  <si>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</si>
  <si>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</si>
  <si>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</si>
  <si>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</si>
  <si>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</si>
  <si>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</si>
  <si>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</si>
  <si>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</si>
  <si>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</si>
  <si>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</si>
  <si>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</si>
  <si>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</si>
  <si>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</si>
  <si>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</si>
  <si>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</si>
  <si>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</si>
  <si>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</si>
  <si>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</si>
  <si>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</si>
  <si>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</si>
  <si>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</si>
  <si>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</si>
  <si>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</si>
  <si>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</si>
  <si>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</si>
  <si>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</si>
  <si>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</si>
  <si>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</si>
  <si>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</si>
  <si>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</si>
  <si>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</si>
  <si>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</si>
  <si>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</si>
  <si>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</si>
  <si>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</si>
  <si>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</si>
  <si>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</si>
  <si>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</si>
  <si>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</si>
  <si>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</si>
  <si>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</si>
  <si>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</si>
  <si>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</si>
  <si>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</si>
  <si>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</si>
  <si>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</si>
  <si>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</si>
  <si>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</si>
  <si>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</si>
  <si>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</si>
  <si>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</si>
  <si>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</si>
  <si>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</si>
  <si>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</si>
  <si>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</si>
  <si>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</si>
  <si>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</si>
  <si>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</si>
  <si>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</si>
  <si>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</si>
  <si>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</si>
  <si>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</si>
  <si>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</si>
  <si>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</si>
  <si>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</si>
  <si>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</si>
  <si>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</si>
  <si>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</si>
  <si>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</si>
  <si>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</si>
  <si>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</si>
  <si>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</si>
  <si>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</si>
  <si>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</si>
  <si>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</si>
  <si>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</si>
  <si>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</si>
  <si>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</si>
  <si>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</si>
  <si>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</si>
  <si>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</si>
  <si>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</si>
  <si>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</si>
  <si>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</si>
  <si>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</si>
  <si>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</si>
  <si>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</si>
  <si>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</si>
  <si>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</si>
  <si>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</si>
  <si>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</si>
  <si>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</si>
  <si>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</si>
  <si>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</si>
  <si>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</si>
  <si>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</si>
  <si>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</si>
  <si>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</si>
  <si>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</si>
  <si>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</si>
  <si>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</si>
  <si>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</si>
  <si>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</si>
  <si>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</si>
  <si>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</si>
  <si>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</si>
  <si>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</si>
  <si>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</si>
  <si>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</si>
  <si>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</si>
  <si>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</si>
  <si>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</si>
  <si>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</si>
  <si>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</si>
  <si>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</si>
  <si>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</si>
  <si>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</si>
  <si>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</si>
  <si>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</si>
  <si>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</si>
  <si>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</si>
  <si>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</si>
  <si>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</si>
  <si>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</si>
  <si>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</si>
  <si>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</si>
  <si>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</si>
  <si>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</si>
  <si>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</si>
  <si>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</si>
  <si>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</si>
  <si>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</si>
  <si>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</si>
  <si>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</si>
  <si>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</si>
  <si>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</si>
  <si>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</si>
  <si>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</si>
  <si>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</si>
  <si>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</si>
  <si>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</si>
  <si>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</si>
  <si>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</si>
  <si>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</si>
  <si>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</si>
  <si>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</si>
  <si>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</si>
  <si>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</si>
  <si>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</si>
  <si>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</si>
  <si>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</si>
  <si>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</si>
  <si>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</si>
  <si>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</si>
  <si>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</si>
  <si>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</si>
  <si>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</si>
  <si>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</si>
  <si>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</si>
  <si>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</si>
  <si>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</si>
  <si>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</si>
  <si>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</si>
  <si>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</si>
  <si>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</si>
  <si>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</si>
  <si>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</si>
  <si>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</si>
  <si>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</si>
  <si>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</si>
  <si>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</si>
  <si>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</si>
  <si>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</si>
  <si>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</si>
  <si>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</si>
  <si>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</si>
  <si>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</si>
  <si>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</si>
  <si>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</si>
  <si>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</si>
  <si>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</si>
  <si>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</si>
  <si>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</si>
  <si>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</si>
  <si>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</si>
  <si>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</si>
  <si>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</si>
  <si>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</si>
  <si>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</si>
  <si>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</si>
  <si>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</si>
  <si>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</si>
  <si>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</si>
  <si>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</si>
  <si>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</si>
  <si>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</si>
  <si>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</si>
  <si>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</si>
  <si>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</si>
  <si>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</si>
  <si>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</si>
  <si>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</si>
  <si>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</si>
  <si>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</si>
  <si>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</si>
  <si>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</si>
  <si>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</si>
  <si>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</si>
  <si>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</si>
  <si>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</si>
  <si>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</si>
  <si>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</si>
  <si>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</si>
  <si>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</si>
  <si>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</si>
  <si>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</si>
  <si>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</si>
  <si>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</si>
  <si>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</si>
  <si>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</si>
  <si>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</si>
  <si>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</si>
  <si>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</si>
  <si>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</si>
  <si>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</si>
  <si>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</si>
  <si>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</si>
  <si>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</si>
  <si>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</si>
  <si>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</si>
  <si>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</si>
  <si>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</si>
  <si>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</si>
  <si>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</si>
  <si>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</si>
  <si>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</si>
  <si>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</si>
  <si>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</si>
  <si>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</si>
  <si>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</si>
  <si>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</si>
  <si>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</si>
  <si>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</si>
  <si>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</si>
  <si>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</si>
  <si>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</si>
  <si>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</si>
  <si>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</si>
  <si>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</si>
  <si>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</si>
  <si>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</si>
  <si>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</si>
  <si>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</si>
  <si>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</si>
  <si>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</si>
  <si>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</si>
  <si>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</si>
  <si>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</si>
  <si>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</si>
  <si>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</si>
  <si>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</si>
  <si>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</si>
  <si>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</si>
  <si>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</si>
  <si>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</si>
  <si>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</si>
  <si>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</si>
  <si>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</si>
  <si>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</si>
  <si>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</si>
  <si>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</si>
  <si>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</si>
  <si>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</si>
  <si>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</si>
  <si>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</si>
  <si>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</si>
  <si>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</si>
  <si>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</si>
  <si>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</si>
  <si>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</si>
  <si>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</si>
  <si>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</si>
  <si>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</si>
  <si>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</si>
  <si>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</si>
  <si>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</si>
  <si>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</si>
  <si>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</si>
  <si>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</si>
  <si>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</si>
  <si>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</si>
  <si>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</si>
  <si>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</si>
  <si>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</si>
  <si>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</si>
  <si>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</si>
  <si>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</si>
  <si>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</si>
  <si>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</si>
  <si>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</si>
  <si>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</si>
  <si>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</si>
  <si>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</si>
  <si>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</si>
  <si>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</si>
  <si>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</si>
  <si>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</si>
  <si>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</si>
  <si>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</si>
  <si>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</si>
  <si>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</si>
  <si>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</si>
  <si>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</si>
  <si>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</si>
  <si>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</si>
  <si>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</si>
  <si>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</si>
  <si>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</si>
  <si>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</si>
  <si>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</si>
  <si>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</si>
  <si>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</si>
  <si>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</si>
  <si>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</si>
  <si>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</si>
  <si>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</si>
  <si>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</si>
  <si>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</si>
  <si>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</si>
  <si>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</si>
  <si>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</si>
  <si>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</si>
  <si>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</si>
  <si>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</si>
  <si>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</si>
  <si>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</si>
  <si>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</si>
  <si>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</si>
  <si>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</si>
  <si>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</si>
  <si>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</si>
  <si>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</si>
  <si>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</si>
  <si>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</si>
  <si>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</si>
  <si>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</si>
  <si>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</si>
  <si>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</si>
  <si>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</si>
  <si>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</si>
  <si>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</si>
  <si>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</si>
  <si>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</si>
  <si>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</si>
  <si>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</si>
  <si>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</si>
  <si>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</si>
  <si>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</si>
  <si>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</si>
  <si>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</si>
  <si>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</si>
  <si>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</si>
  <si>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</si>
  <si>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</si>
  <si>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</si>
  <si>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</si>
  <si>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</si>
  <si>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</si>
  <si>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</si>
  <si>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</si>
  <si>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</si>
  <si>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</si>
  <si>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</si>
  <si>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</si>
  <si>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</si>
  <si>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</si>
  <si>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</si>
  <si>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</si>
  <si>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</si>
  <si>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</si>
  <si>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</si>
  <si>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</si>
  <si>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</si>
  <si>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</si>
  <si>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</si>
  <si>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</si>
  <si>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</si>
  <si>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</si>
  <si>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</si>
  <si>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</si>
  <si>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</si>
  <si>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</si>
  <si>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</si>
  <si>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</si>
  <si>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</si>
  <si>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</si>
  <si>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</si>
  <si>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</si>
  <si>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</si>
  <si>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</si>
  <si>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</si>
  <si>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</si>
  <si>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</si>
  <si>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</si>
  <si>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</si>
  <si>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</si>
  <si>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</si>
  <si>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</si>
  <si>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</si>
  <si>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</si>
  <si>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</si>
  <si>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</si>
  <si>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</si>
  <si>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</si>
  <si>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</si>
  <si>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</si>
  <si>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</si>
  <si>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</si>
  <si>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</si>
  <si>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</si>
  <si>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</si>
  <si>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</si>
  <si>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</si>
  <si>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</si>
  <si>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</si>
  <si>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</si>
  <si>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</si>
  <si>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</si>
  <si>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</si>
  <si>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</si>
  <si>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</si>
  <si>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</si>
  <si>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</si>
  <si>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</si>
  <si>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</si>
  <si>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</si>
  <si>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</si>
  <si>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</si>
  <si>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</si>
  <si>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</si>
  <si>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</si>
  <si>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</si>
  <si>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</si>
  <si>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</si>
  <si>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</si>
  <si>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</si>
  <si>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</si>
  <si>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</si>
  <si>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</si>
  <si>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</si>
  <si>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</si>
  <si>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</si>
  <si>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</si>
  <si>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</si>
  <si>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</si>
  <si>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</si>
  <si>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</si>
  <si>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</si>
  <si>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</si>
  <si>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</si>
  <si>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</si>
  <si>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</si>
  <si>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</si>
  <si>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</si>
  <si>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</si>
  <si>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</si>
  <si>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</si>
  <si>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</si>
  <si>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</si>
  <si>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</si>
  <si>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</si>
  <si>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</si>
  <si>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</si>
  <si>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</si>
  <si>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</si>
  <si>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</si>
  <si>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</si>
  <si>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</si>
  <si>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</si>
  <si>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</si>
  <si>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</si>
  <si>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</si>
  <si>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</si>
  <si>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</si>
  <si>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</si>
  <si>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</si>
  <si>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</si>
  <si>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</si>
  <si>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</si>
  <si>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</si>
  <si>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</si>
  <si>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</si>
  <si>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</si>
  <si>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</si>
  <si>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</si>
  <si>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</si>
  <si>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</si>
  <si>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</si>
  <si>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</si>
  <si>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</si>
  <si>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</si>
  <si>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</si>
  <si>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</si>
  <si>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</si>
  <si>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</si>
  <si>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</si>
  <si>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</si>
  <si>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</si>
  <si>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</si>
  <si>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</si>
  <si>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</si>
  <si>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</si>
  <si>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</si>
  <si>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</si>
  <si>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</si>
  <si>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</si>
  <si>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</si>
  <si>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</si>
  <si>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</si>
  <si>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</si>
  <si>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</si>
  <si>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</si>
  <si>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</si>
  <si>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</si>
  <si>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</si>
  <si>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</si>
  <si>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</si>
  <si>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</si>
  <si>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</si>
  <si>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</si>
  <si>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</si>
  <si>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</si>
  <si>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</si>
  <si>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</si>
  <si>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</si>
  <si>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</si>
  <si>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</si>
  <si>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</si>
  <si>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</si>
  <si>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</si>
  <si>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</si>
  <si>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</si>
  <si>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</si>
  <si>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</si>
  <si>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</si>
  <si>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</si>
  <si>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</si>
  <si>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</si>
  <si>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</si>
  <si>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</si>
  <si>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</si>
  <si>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</si>
  <si>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</si>
  <si>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</si>
  <si>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</si>
  <si>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</si>
  <si>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</si>
  <si>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</si>
  <si>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</si>
  <si>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</si>
  <si>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</si>
  <si>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</si>
  <si>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</si>
  <si>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</si>
  <si>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</si>
  <si>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</si>
  <si>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</si>
  <si>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</si>
  <si>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</si>
  <si>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</si>
  <si>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</si>
  <si>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</si>
  <si>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</si>
  <si>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</si>
  <si>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</si>
  <si>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</si>
  <si>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</si>
  <si>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</si>
  <si>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</si>
  <si>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</si>
  <si>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</si>
  <si>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</si>
  <si>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</si>
  <si>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</si>
  <si>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</si>
  <si>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</si>
  <si>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</si>
  <si>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</si>
  <si>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</si>
  <si>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</si>
  <si>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</si>
  <si>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</si>
  <si>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</si>
  <si>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</si>
  <si>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</si>
  <si>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</si>
  <si>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</si>
  <si>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</si>
  <si>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</si>
  <si>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</si>
  <si>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</si>
  <si>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</si>
  <si>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</si>
  <si>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</si>
  <si>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</si>
  <si>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</si>
  <si>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</si>
  <si>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</si>
  <si>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</si>
  <si>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</si>
  <si>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</si>
  <si>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</si>
  <si>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</si>
  <si>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</si>
  <si>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</si>
  <si>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</si>
  <si>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</si>
  <si>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</si>
  <si>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</si>
  <si>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</si>
  <si>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</si>
  <si>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</si>
  <si>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</si>
  <si>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</si>
  <si>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</si>
  <si>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</si>
  <si>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</si>
  <si>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</si>
  <si>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</si>
  <si>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</si>
  <si>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</si>
  <si>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</si>
  <si>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</si>
  <si>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</si>
  <si>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</si>
  <si>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</si>
  <si>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</si>
  <si>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</si>
  <si>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</si>
  <si>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</si>
  <si>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</si>
  <si>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</si>
  <si>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</si>
  <si>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</si>
  <si>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</si>
  <si>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</si>
  <si>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</si>
  <si>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</si>
  <si>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</si>
  <si>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</si>
  <si>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</si>
  <si>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</si>
  <si>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</si>
  <si>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</si>
  <si>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</si>
  <si>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</si>
  <si>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</si>
  <si>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</si>
  <si>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</si>
  <si>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</si>
  <si>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</si>
  <si>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</si>
  <si>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</si>
  <si>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</si>
  <si>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</si>
  <si>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</si>
  <si>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</si>
  <si>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</si>
  <si>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</si>
  <si>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</si>
  <si>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</si>
  <si>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</si>
  <si>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</si>
  <si>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</si>
  <si>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</si>
  <si>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</si>
  <si>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</si>
  <si>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</si>
  <si>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</si>
  <si>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</si>
  <si>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</si>
  <si>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</si>
  <si>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</si>
  <si>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</si>
  <si>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</si>
  <si>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</si>
  <si>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</si>
  <si>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</si>
  <si>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</si>
  <si>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</si>
  <si>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</si>
  <si>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</si>
  <si>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</si>
  <si>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</si>
  <si>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</si>
  <si>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</si>
  <si>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</si>
  <si>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</si>
  <si>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</si>
  <si>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</si>
  <si>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</si>
  <si>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</si>
  <si>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</si>
  <si>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</si>
  <si>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</si>
  <si>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</si>
  <si>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</si>
  <si>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</si>
  <si>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</si>
  <si>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</si>
  <si>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</si>
  <si>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</si>
  <si>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</si>
  <si>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</si>
  <si>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</si>
  <si>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</si>
  <si>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</si>
  <si>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</si>
  <si>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</si>
  <si>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</si>
  <si>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</si>
  <si>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</si>
  <si>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</si>
  <si>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</si>
  <si>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</si>
  <si>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</si>
  <si>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</si>
  <si>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</si>
  <si>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</si>
  <si>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</si>
  <si>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</si>
  <si>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</si>
  <si>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</si>
  <si>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</si>
  <si>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</si>
  <si>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</si>
  <si>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</si>
  <si>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</si>
  <si>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</si>
  <si>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</si>
  <si>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</si>
  <si>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</si>
  <si>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</si>
  <si>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</si>
  <si>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</si>
  <si>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</si>
  <si>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</si>
  <si>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</si>
  <si>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</si>
  <si>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</si>
  <si>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</si>
  <si>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</si>
  <si>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</si>
  <si>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</si>
  <si>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</si>
  <si>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</si>
  <si>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</si>
  <si>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</si>
  <si>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</si>
  <si>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</si>
  <si>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</si>
  <si>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</si>
  <si>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</si>
  <si>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</si>
  <si>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</si>
  <si>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</si>
  <si>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</si>
  <si>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</si>
  <si>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</si>
  <si>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</si>
  <si>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</si>
  <si>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</si>
  <si>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</si>
  <si>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</si>
  <si>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</si>
  <si>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</si>
  <si>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</si>
  <si>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</si>
  <si>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</si>
  <si>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</si>
  <si>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</si>
  <si>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</si>
  <si>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</si>
  <si>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</si>
  <si>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</si>
  <si>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</si>
  <si>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</si>
  <si>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</si>
  <si>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</si>
  <si>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</si>
  <si>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</si>
  <si>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</si>
  <si>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</si>
  <si>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</si>
  <si>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</si>
  <si>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</si>
  <si>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</si>
  <si>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</si>
  <si>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</si>
  <si>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</si>
  <si>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</si>
  <si>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</si>
  <si>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</si>
  <si>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</si>
  <si>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</si>
  <si>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</si>
  <si>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</si>
  <si>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</si>
  <si>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</si>
  <si>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</si>
  <si>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</si>
  <si>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</si>
  <si>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</si>
  <si>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</si>
  <si>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</si>
  <si>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</si>
  <si>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</si>
  <si>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</si>
  <si>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</si>
  <si>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</si>
  <si>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</si>
  <si>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</si>
  <si>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</si>
  <si>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</si>
  <si>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</si>
  <si>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</si>
  <si>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</si>
  <si>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</si>
  <si>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</si>
  <si>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</si>
  <si>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</si>
  <si>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</si>
  <si>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</si>
  <si>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</si>
  <si>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</si>
  <si>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</si>
  <si>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</si>
  <si>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</si>
  <si>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</si>
  <si>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</si>
  <si>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</si>
  <si>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</si>
  <si>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</si>
  <si>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</si>
  <si>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</si>
  <si>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</si>
  <si>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</si>
  <si>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</si>
  <si>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</si>
  <si>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</si>
  <si>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</si>
  <si>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</si>
  <si>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</si>
  <si>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</si>
  <si>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</si>
  <si>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</si>
  <si>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</si>
  <si>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</si>
  <si>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</si>
  <si>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</si>
  <si>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</si>
  <si>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</si>
  <si>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</si>
  <si>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</si>
  <si>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</si>
  <si>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</si>
  <si>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</si>
  <si>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</si>
  <si>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</si>
  <si>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</si>
  <si>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</si>
  <si>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</si>
  <si>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</si>
  <si>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</si>
  <si>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</si>
  <si>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</si>
  <si>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</si>
  <si>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</si>
  <si>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</si>
  <si>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</si>
  <si>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</si>
  <si>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</si>
  <si>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</si>
  <si>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</si>
  <si>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</si>
  <si>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</si>
  <si>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</si>
  <si>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</si>
  <si>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</si>
  <si>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</si>
  <si>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</si>
  <si>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</si>
  <si>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</si>
  <si>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</si>
  <si>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</si>
  <si>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</si>
  <si>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</si>
  <si>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</si>
  <si>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</si>
  <si>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</si>
  <si>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</si>
  <si>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</si>
  <si>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</si>
  <si>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</si>
  <si>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</si>
  <si>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</si>
  <si>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</si>
  <si>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</si>
  <si>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</si>
  <si>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</si>
  <si>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</si>
  <si>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</si>
  <si>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</si>
  <si>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</si>
  <si>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</si>
  <si>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</si>
  <si>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</si>
  <si>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</si>
  <si>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</si>
  <si>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</si>
  <si>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</si>
  <si>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</si>
  <si>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</si>
  <si>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</si>
  <si>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</si>
  <si>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</si>
  <si>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</si>
  <si>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</si>
  <si>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</si>
  <si>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</si>
  <si>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</si>
  <si>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</si>
  <si>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</si>
  <si>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</si>
  <si>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</si>
  <si>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</si>
  <si>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</si>
  <si>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</si>
  <si>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</si>
  <si>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</si>
  <si>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</si>
  <si>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</si>
  <si>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</si>
  <si>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</si>
  <si>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</si>
  <si>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</si>
  <si>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</si>
  <si>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</si>
  <si>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</si>
  <si>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</si>
  <si>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</si>
  <si>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</si>
  <si>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</si>
  <si>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</si>
  <si>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</si>
  <si>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</si>
  <si>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</si>
  <si>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</si>
  <si>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</si>
  <si>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</si>
  <si>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</si>
  <si>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</si>
  <si>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</si>
  <si>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</si>
  <si>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</si>
  <si>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</si>
  <si>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</si>
  <si>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</si>
  <si>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</si>
  <si>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</si>
  <si>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</si>
  <si>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</si>
  <si>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</si>
  <si>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</si>
  <si>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</si>
  <si>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</si>
  <si>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</si>
  <si>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</si>
  <si>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</si>
  <si>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</si>
  <si>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</si>
  <si>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</si>
  <si>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</si>
  <si>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</si>
  <si>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</si>
  <si>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</si>
  <si>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</si>
  <si>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</si>
  <si>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</si>
  <si>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</si>
  <si>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</si>
  <si>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</si>
  <si>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</si>
  <si>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</si>
  <si>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</si>
  <si>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</si>
  <si>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</si>
  <si>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</si>
  <si>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</si>
  <si>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</si>
  <si>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</si>
  <si>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</si>
  <si>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</si>
  <si>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</si>
  <si>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</si>
  <si>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</si>
  <si>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</si>
  <si>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</si>
  <si>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</si>
  <si>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</si>
  <si>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</si>
  <si>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</si>
  <si>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</si>
  <si>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</si>
  <si>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</si>
  <si>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</si>
  <si>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</si>
  <si>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</si>
  <si>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</si>
  <si>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</si>
  <si>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</si>
  <si>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</si>
  <si>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</si>
  <si>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</si>
  <si>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</si>
  <si>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</si>
  <si>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</si>
  <si>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</si>
  <si>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</si>
  <si>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</si>
  <si>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</si>
  <si>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</si>
  <si>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</si>
  <si>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</si>
  <si>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</si>
  <si>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</si>
  <si>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</si>
  <si>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</si>
  <si>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</si>
  <si>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</si>
  <si>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</si>
  <si>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</si>
  <si>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</si>
  <si>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</si>
  <si>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</si>
  <si>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</si>
  <si>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</si>
  <si>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</si>
  <si>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</si>
  <si>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</si>
  <si>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</si>
  <si>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</si>
  <si>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</si>
  <si>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</si>
  <si>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</si>
  <si>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</si>
  <si>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</si>
  <si>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</si>
  <si>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</si>
  <si>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</si>
  <si>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</si>
  <si>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</si>
  <si>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</si>
  <si>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</si>
  <si>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</si>
  <si>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</si>
  <si>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</si>
  <si>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</si>
  <si>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</si>
  <si>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</si>
  <si>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</si>
  <si>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</si>
  <si>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</si>
  <si>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</si>
  <si>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</si>
  <si>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</si>
  <si>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</si>
  <si>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</si>
  <si>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</si>
  <si>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</si>
  <si>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</si>
  <si>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</si>
  <si>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</si>
  <si>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</si>
  <si>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</si>
  <si>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</si>
  <si>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</si>
  <si>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</si>
  <si>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</si>
  <si>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</si>
  <si>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</si>
  <si>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</si>
  <si>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</si>
  <si>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</si>
  <si>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</si>
  <si>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</si>
  <si>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</si>
  <si>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</si>
  <si>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</si>
  <si>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</si>
  <si>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</si>
  <si>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</si>
  <si>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</si>
  <si>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</si>
  <si>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</si>
  <si>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</si>
  <si>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</si>
  <si>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</si>
  <si>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</si>
  <si>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</si>
  <si>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</si>
  <si>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</si>
  <si>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</si>
  <si>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</si>
  <si>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</si>
  <si>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</si>
  <si>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</si>
  <si>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</si>
  <si>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</si>
  <si>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</si>
  <si>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</si>
  <si>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</si>
  <si>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</si>
  <si>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</si>
  <si>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</si>
  <si>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</si>
  <si>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</si>
  <si>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</si>
  <si>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</si>
  <si>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</si>
  <si>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</si>
  <si>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</si>
  <si>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</si>
  <si>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</si>
  <si>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</si>
  <si>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</si>
  <si>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</si>
  <si>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</si>
  <si>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</si>
  <si>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</si>
  <si>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</si>
  <si>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</si>
  <si>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</si>
  <si>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</si>
  <si>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</si>
  <si>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</si>
  <si>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</si>
  <si>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</si>
  <si>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</si>
  <si>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</si>
  <si>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</si>
  <si>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</si>
  <si>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</si>
  <si>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</si>
  <si>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</si>
  <si>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</si>
  <si>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</si>
  <si>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</si>
  <si>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</si>
  <si>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</si>
  <si>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</si>
  <si>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</si>
  <si>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</si>
  <si>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</si>
  <si>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</si>
  <si>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</si>
  <si>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</si>
  <si>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</si>
  <si>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</si>
  <si>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</si>
  <si>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</si>
  <si>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</si>
  <si>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</si>
  <si>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</si>
  <si>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</si>
  <si>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</si>
  <si>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</si>
  <si>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</si>
  <si>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</si>
  <si>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</si>
  <si>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</si>
  <si>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</si>
  <si>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</si>
  <si>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</si>
  <si>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</si>
  <si>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</si>
  <si>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</si>
  <si>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</si>
  <si>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</si>
  <si>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</si>
  <si>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</si>
  <si>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</si>
  <si>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</si>
  <si>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</si>
  <si>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</si>
  <si>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</si>
  <si>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</si>
  <si>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</si>
  <si>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</si>
  <si>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</si>
  <si>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</si>
  <si>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</si>
  <si>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</si>
  <si>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</si>
  <si>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</si>
  <si>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</si>
  <si>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</si>
  <si>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</si>
  <si>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</si>
  <si>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</si>
  <si>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</si>
  <si>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</si>
  <si>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</si>
  <si>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</si>
  <si>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</si>
  <si>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</si>
  <si>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</si>
  <si>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</si>
  <si>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</si>
  <si>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</si>
  <si>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</si>
  <si>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</si>
  <si>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</si>
  <si>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</si>
  <si>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</si>
  <si>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</si>
  <si>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</si>
  <si>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</si>
  <si>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</si>
  <si>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</si>
  <si>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</si>
  <si>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</si>
  <si>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</si>
  <si>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</si>
  <si>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</si>
  <si>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</si>
  <si>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</si>
  <si>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</si>
  <si>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</si>
  <si>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</si>
  <si>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</si>
  <si>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</si>
  <si>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</si>
  <si>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</si>
  <si>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</si>
  <si>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</si>
  <si>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</si>
  <si>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</si>
  <si>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</si>
  <si>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</si>
  <si>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</si>
  <si>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</si>
  <si>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</si>
  <si>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</si>
  <si>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</si>
  <si>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</si>
  <si>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</si>
  <si>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</si>
  <si>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</si>
  <si>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</si>
  <si>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</si>
  <si>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</si>
  <si>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</si>
  <si>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</si>
  <si>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</si>
  <si>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</si>
  <si>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</si>
  <si>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</si>
  <si>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</si>
  <si>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</si>
  <si>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</si>
  <si>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</si>
  <si>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</si>
  <si>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</si>
  <si>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</si>
  <si>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</si>
  <si>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</si>
  <si>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</si>
  <si>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</si>
  <si>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</si>
  <si>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</si>
  <si>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</si>
  <si>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</si>
  <si>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</si>
  <si>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</si>
  <si>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</si>
  <si>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</si>
  <si>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</si>
  <si>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</si>
  <si>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</si>
  <si>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</si>
  <si>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</si>
  <si>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</si>
  <si>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</si>
  <si>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</si>
  <si>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</si>
  <si>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</si>
  <si>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</si>
  <si>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</si>
  <si>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</si>
  <si>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</si>
  <si>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</si>
  <si>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</si>
  <si>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</si>
  <si>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</si>
  <si>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</si>
  <si>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</si>
  <si>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</si>
  <si>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</si>
  <si>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</si>
  <si>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</si>
  <si>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</si>
  <si>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</si>
  <si>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</si>
  <si>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</si>
  <si>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</si>
  <si>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</si>
  <si>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</si>
  <si>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</si>
  <si>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</si>
  <si>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</si>
  <si>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</si>
  <si>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</si>
  <si>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</si>
  <si>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</si>
  <si>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</si>
  <si>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</si>
  <si>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</si>
  <si>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</si>
  <si>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</si>
  <si>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</si>
  <si>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</si>
  <si>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</si>
  <si>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</si>
  <si>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</si>
  <si>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</si>
  <si>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</si>
  <si>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</si>
  <si>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</si>
  <si>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</si>
  <si>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</si>
  <si>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</si>
  <si>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</si>
  <si>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</si>
  <si>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</si>
  <si>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</si>
  <si>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</si>
  <si>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</si>
  <si>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</si>
  <si>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</si>
  <si>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</si>
  <si>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</si>
  <si>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</si>
  <si>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</si>
  <si>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</si>
  <si>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</si>
  <si>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</si>
  <si>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</si>
  <si>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</si>
  <si>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</si>
  <si>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</si>
  <si>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</si>
  <si>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</si>
  <si>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</si>
  <si>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</si>
  <si>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</si>
  <si>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</si>
  <si>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</si>
  <si>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</si>
  <si>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</si>
  <si>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</si>
  <si>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</si>
  <si>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</si>
  <si>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</si>
  <si>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</si>
  <si>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</si>
  <si>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</si>
  <si>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</si>
  <si>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</si>
  <si>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</si>
  <si>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</si>
  <si>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</si>
  <si>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</si>
  <si>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</si>
  <si>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</si>
  <si>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</si>
  <si>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</si>
  <si>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</si>
  <si>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</si>
  <si>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</si>
  <si>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</si>
  <si>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</si>
  <si>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</si>
  <si>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</si>
  <si>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</si>
  <si>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</si>
  <si>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</si>
  <si>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</si>
  <si>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</si>
  <si>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</si>
  <si>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</si>
  <si>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</si>
  <si>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</si>
  <si>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</si>
  <si>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</si>
  <si>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</si>
  <si>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</si>
  <si>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</si>
  <si>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</si>
  <si>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</si>
  <si>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</si>
  <si>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</si>
  <si>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</si>
  <si>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</si>
  <si>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</si>
  <si>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</si>
  <si>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</si>
  <si>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</si>
  <si>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</si>
  <si>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</si>
  <si>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</si>
  <si>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</si>
  <si>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</si>
  <si>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</si>
  <si>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</si>
  <si>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</si>
  <si>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</si>
  <si>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</si>
  <si>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</si>
  <si>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</si>
  <si>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</si>
  <si>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</si>
  <si>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</si>
  <si>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</si>
  <si>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</si>
  <si>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</si>
  <si>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</si>
  <si>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</si>
  <si>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</si>
  <si>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</si>
  <si>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</si>
  <si>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</si>
  <si>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</si>
  <si>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</si>
  <si>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</si>
  <si>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</si>
  <si>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</si>
  <si>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</si>
  <si>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</si>
  <si>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</si>
  <si>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</si>
  <si>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</si>
  <si>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</si>
  <si>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</si>
  <si>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</si>
  <si>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</si>
  <si>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</si>
  <si>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</si>
  <si>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</si>
  <si>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</si>
  <si>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</si>
  <si>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</si>
  <si>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</si>
  <si>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</si>
  <si>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</si>
  <si>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</si>
  <si>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</si>
  <si>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</si>
  <si>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</si>
  <si>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</si>
  <si>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</si>
  <si>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</si>
  <si>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</si>
  <si>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</si>
  <si>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</si>
  <si>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</si>
  <si>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</si>
  <si>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</si>
  <si>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</si>
  <si>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</si>
  <si>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</si>
  <si>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</si>
  <si>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</si>
  <si>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</si>
  <si>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</si>
  <si>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</si>
  <si>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</si>
  <si>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</si>
  <si>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</si>
  <si>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</si>
  <si>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</si>
  <si>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</si>
  <si>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</si>
  <si>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</si>
  <si>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</si>
  <si>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</si>
  <si>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</si>
  <si>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</si>
  <si>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</si>
  <si>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</si>
  <si>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</si>
  <si>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</si>
  <si>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</si>
  <si>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</si>
  <si>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</si>
  <si>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</si>
  <si>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</si>
  <si>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</si>
  <si>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</si>
  <si>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</si>
  <si>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</si>
  <si>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</si>
  <si>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</si>
  <si>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</si>
  <si>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</si>
  <si>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</si>
  <si>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</si>
  <si>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</si>
  <si>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</si>
  <si>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</si>
  <si>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</si>
  <si>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</si>
  <si>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</si>
  <si>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</si>
  <si>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</si>
  <si>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</si>
  <si>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</si>
  <si>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</si>
  <si>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</si>
  <si>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</si>
  <si>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</si>
  <si>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</si>
  <si>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</si>
  <si>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</si>
  <si>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</si>
  <si>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</si>
  <si>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</si>
  <si>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</si>
  <si>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</si>
  <si>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</si>
  <si>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</si>
  <si>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</si>
  <si>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</si>
  <si>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</si>
  <si>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</si>
  <si>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</si>
  <si>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</si>
  <si>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</si>
  <si>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</si>
  <si>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</si>
  <si>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</si>
  <si>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</si>
  <si>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</si>
  <si>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</si>
  <si>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</si>
  <si>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</si>
  <si>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</si>
  <si>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</si>
  <si>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</si>
  <si>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</si>
  <si>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</si>
  <si>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</si>
  <si>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</si>
  <si>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</si>
  <si>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</si>
  <si>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</si>
  <si>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</si>
  <si>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</si>
  <si>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</si>
  <si>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</si>
  <si>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</si>
  <si>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</si>
  <si>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</si>
  <si>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</si>
  <si>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</si>
  <si>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</si>
  <si>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</si>
  <si>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</si>
  <si>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</si>
  <si>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</si>
  <si>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</si>
  <si>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</si>
  <si>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</si>
  <si>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</si>
  <si>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</si>
  <si>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</si>
  <si>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</si>
  <si>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</si>
  <si>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</si>
  <si>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</si>
  <si>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</si>
  <si>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</si>
  <si>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</si>
  <si>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</si>
  <si>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</si>
  <si>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</si>
  <si>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</si>
  <si>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</si>
  <si>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</si>
  <si>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</si>
  <si>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</si>
  <si>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</si>
  <si>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</si>
  <si>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</si>
  <si>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</si>
  <si>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</si>
  <si>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</si>
  <si>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</si>
  <si>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</si>
  <si>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</si>
  <si>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</si>
  <si>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</si>
  <si>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</si>
  <si>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</si>
  <si>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</si>
  <si>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</si>
  <si>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</si>
  <si>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</si>
  <si>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</si>
  <si>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</si>
  <si>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</si>
  <si>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</si>
  <si>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</si>
  <si>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</si>
  <si>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</si>
  <si>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</si>
  <si>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</si>
  <si>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</si>
  <si>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</si>
  <si>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</si>
  <si>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</si>
  <si>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</si>
  <si>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</si>
  <si>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</si>
  <si>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</si>
  <si>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</si>
  <si>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</si>
  <si>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</si>
  <si>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</si>
  <si>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</si>
  <si>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</si>
  <si>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</si>
  <si>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</si>
  <si>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</si>
  <si>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</si>
  <si>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</si>
  <si>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</si>
  <si>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</si>
  <si>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</si>
  <si>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</si>
  <si>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</si>
  <si>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</si>
  <si>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</si>
  <si>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</si>
  <si>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</si>
  <si>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</si>
  <si>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</si>
  <si>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</si>
  <si>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</si>
  <si>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</si>
  <si>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</si>
  <si>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</si>
  <si>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</si>
  <si>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</si>
  <si>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</si>
  <si>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</si>
  <si>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</si>
  <si>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</si>
  <si>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</si>
  <si>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</si>
  <si>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</si>
  <si>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</si>
  <si>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</si>
  <si>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</si>
  <si>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</si>
  <si>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</si>
  <si>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</si>
  <si>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</si>
  <si>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</si>
  <si>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</si>
  <si>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</si>
  <si>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</si>
  <si>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</si>
  <si>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</si>
  <si>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</si>
  <si>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</si>
  <si>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</si>
  <si>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</si>
  <si>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</si>
  <si>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</si>
  <si>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</si>
  <si>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</si>
  <si>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</si>
  <si>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</si>
  <si>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</si>
  <si>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</si>
  <si>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</si>
  <si>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</si>
  <si>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</si>
  <si>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</si>
  <si>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</si>
  <si>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</si>
  <si>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</si>
  <si>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</si>
  <si>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</si>
  <si>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</si>
  <si>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</si>
  <si>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</si>
  <si>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</si>
  <si>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</si>
  <si>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</si>
  <si>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</si>
  <si>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</si>
  <si>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</si>
  <si>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</si>
  <si>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</si>
  <si>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</si>
  <si>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</si>
  <si>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</si>
  <si>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</si>
  <si>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</si>
  <si>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</si>
  <si>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</si>
  <si>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</si>
  <si>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</si>
  <si>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</si>
  <si>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</si>
  <si>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</si>
  <si>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</si>
  <si>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</si>
  <si>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</si>
  <si>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</si>
  <si>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</si>
  <si>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</si>
  <si>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</si>
  <si>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</si>
  <si>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</si>
  <si>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</si>
  <si>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</si>
  <si>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</si>
  <si>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</si>
  <si>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</si>
  <si>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</si>
  <si>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</si>
  <si>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</si>
  <si>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</si>
  <si>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</si>
  <si>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</si>
  <si>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</si>
  <si>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</si>
  <si>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</si>
  <si>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</si>
  <si>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</si>
  <si>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</si>
  <si>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</si>
  <si>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</si>
  <si>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</si>
  <si>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</si>
  <si>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</si>
  <si>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</si>
  <si>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</si>
  <si>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</si>
  <si>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</si>
  <si>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</si>
  <si>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</si>
  <si>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</si>
  <si>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</si>
  <si>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</si>
  <si>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</si>
  <si>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</si>
  <si>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</si>
  <si>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</si>
  <si>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</si>
  <si>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</si>
  <si>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</si>
  <si>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</si>
  <si>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</si>
  <si>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</si>
  <si>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</si>
  <si>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</si>
  <si>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</si>
  <si>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</si>
  <si>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</si>
  <si>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</si>
  <si>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</si>
  <si>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</si>
  <si>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</si>
  <si>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</si>
  <si>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</si>
  <si>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</si>
  <si>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</si>
  <si>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</si>
  <si>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</si>
  <si>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</si>
  <si>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</si>
  <si>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</si>
  <si>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</si>
  <si>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</si>
  <si>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</si>
  <si>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</si>
  <si>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</si>
  <si>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</si>
  <si>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</si>
  <si>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</si>
  <si>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</si>
  <si>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</si>
  <si>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</si>
  <si>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</si>
  <si>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</si>
  <si>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</si>
  <si>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</si>
  <si>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</si>
  <si>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</si>
  <si>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</si>
  <si>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</si>
  <si>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</si>
  <si>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</si>
  <si>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</si>
  <si>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</si>
  <si>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</si>
  <si>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</si>
  <si>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</si>
  <si>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</si>
  <si>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</si>
  <si>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</si>
  <si>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</si>
  <si>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</si>
  <si>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</si>
  <si>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</si>
  <si>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</si>
  <si>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</si>
  <si>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</si>
  <si>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</si>
  <si>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</si>
  <si>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</si>
  <si>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</si>
  <si>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</si>
  <si>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</si>
  <si>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</si>
  <si>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</si>
  <si>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</si>
  <si>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</si>
  <si>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</si>
  <si>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</si>
  <si>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</si>
  <si>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</si>
  <si>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</si>
  <si>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</si>
  <si>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</si>
  <si>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</si>
  <si>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</si>
  <si>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</si>
  <si>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</si>
  <si>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</si>
  <si>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</si>
  <si>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</si>
  <si>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</si>
  <si>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</si>
  <si>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</si>
  <si>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</si>
  <si>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</si>
  <si>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</si>
  <si>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</si>
  <si>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</si>
  <si>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</si>
  <si>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</si>
  <si>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</si>
  <si>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</si>
  <si>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</si>
  <si>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</si>
  <si>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</si>
  <si>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</si>
  <si>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</si>
  <si>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</si>
  <si>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</si>
  <si>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</si>
  <si>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</si>
  <si>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</si>
  <si>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</si>
  <si>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</si>
  <si>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</si>
  <si>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</si>
  <si>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</si>
  <si>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</si>
  <si>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</si>
  <si>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</si>
  <si>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</si>
  <si>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</si>
  <si>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</si>
  <si>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</si>
  <si>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</si>
  <si>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</si>
  <si>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</si>
  <si>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</si>
  <si>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</si>
  <si>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</si>
  <si>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</si>
  <si>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</si>
  <si>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</si>
  <si>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</si>
  <si>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</si>
  <si>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</si>
  <si>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</si>
  <si>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</si>
  <si>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</si>
  <si>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</si>
  <si>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</si>
  <si>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</si>
  <si>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</si>
  <si>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</si>
  <si>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</si>
  <si>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</si>
  <si>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</si>
  <si>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</si>
  <si>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</si>
  <si>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</si>
  <si>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</si>
  <si>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</si>
  <si>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</si>
  <si>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</si>
  <si>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</si>
  <si>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</si>
  <si>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</si>
  <si>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</si>
  <si>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</si>
  <si>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</si>
  <si>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</si>
  <si>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</si>
  <si>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</si>
  <si>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</si>
  <si>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</si>
  <si>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</si>
  <si>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</si>
  <si>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</si>
  <si>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</si>
  <si>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</si>
  <si>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</si>
  <si>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</si>
  <si>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</si>
  <si>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</si>
  <si>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</si>
  <si>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</si>
  <si>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</si>
  <si>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</si>
  <si>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</si>
  <si>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</si>
  <si>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</si>
  <si>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</si>
  <si>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</si>
  <si>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</si>
  <si>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</si>
  <si>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</si>
  <si>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</si>
  <si>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</si>
  <si>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</si>
  <si>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</si>
  <si>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</si>
  <si>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</si>
  <si>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</si>
  <si>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</si>
  <si>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</si>
  <si>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</si>
  <si>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</si>
  <si>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</si>
  <si>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</si>
  <si>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</si>
  <si>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</si>
  <si>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</si>
  <si>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</si>
  <si>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</si>
  <si>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</si>
  <si>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</si>
  <si>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</si>
  <si>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</si>
  <si>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</si>
  <si>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</si>
  <si>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</si>
  <si>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</si>
  <si>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</si>
  <si>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</si>
  <si>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</si>
  <si>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</si>
  <si>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</si>
  <si>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</si>
  <si>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</si>
  <si>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</si>
  <si>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</si>
  <si>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</si>
  <si>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</si>
  <si>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</si>
  <si>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</si>
  <si>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</si>
  <si>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</si>
  <si>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</si>
  <si>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</si>
  <si>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</si>
  <si>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</si>
  <si>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</si>
  <si>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</si>
  <si>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</si>
  <si>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</si>
  <si>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</si>
  <si>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</si>
  <si>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</si>
  <si>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</si>
  <si>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</si>
  <si>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</si>
  <si>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</si>
  <si>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</si>
  <si>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</si>
  <si>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</si>
  <si>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</si>
  <si>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</si>
  <si>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</si>
  <si>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</si>
  <si>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</si>
  <si>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</si>
  <si>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</si>
  <si>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</si>
  <si>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</si>
  <si>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</si>
  <si>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</si>
  <si>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</si>
  <si>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</si>
  <si>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</si>
  <si>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</si>
  <si>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</si>
  <si>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</si>
  <si>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</si>
  <si>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</si>
  <si>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</si>
  <si>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</si>
  <si>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</si>
  <si>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</si>
  <si>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</si>
  <si>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</si>
  <si>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</si>
  <si>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</si>
  <si>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</si>
  <si>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</si>
  <si>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</si>
  <si>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</si>
  <si>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</si>
  <si>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</si>
  <si>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</si>
  <si>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</si>
  <si>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</si>
  <si>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</si>
  <si>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</si>
  <si>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</si>
  <si>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</si>
  <si>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</si>
  <si>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</si>
  <si>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</si>
  <si>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</si>
  <si>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</si>
  <si>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</si>
  <si>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</si>
  <si>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</si>
  <si>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</si>
  <si>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</si>
  <si>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</si>
  <si>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</si>
  <si>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</si>
  <si>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</si>
  <si>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</si>
  <si>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</si>
  <si>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</si>
  <si>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</si>
  <si>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</si>
  <si>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</si>
  <si>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</si>
  <si>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</si>
  <si>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</si>
  <si>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</si>
  <si>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</si>
  <si>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</si>
  <si>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</si>
  <si>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</si>
  <si>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</si>
  <si>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</si>
  <si>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</si>
  <si>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</si>
  <si>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</si>
  <si>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</si>
  <si>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</si>
  <si>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</si>
  <si>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</si>
  <si>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</si>
  <si>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</si>
  <si>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</si>
  <si>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</si>
  <si>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</si>
  <si>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</si>
  <si>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</si>
  <si>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</si>
  <si>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</si>
  <si>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</si>
  <si>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</si>
  <si>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</si>
  <si>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</si>
  <si>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</si>
  <si>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</si>
  <si>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</si>
  <si>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</si>
  <si>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</si>
  <si>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</si>
  <si>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</si>
  <si>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</si>
  <si>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</si>
  <si>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</si>
  <si>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</si>
  <si>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</si>
  <si>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</si>
  <si>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</si>
  <si>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</si>
  <si>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</si>
  <si>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</si>
  <si>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</si>
  <si>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</si>
  <si>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</si>
  <si>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</si>
  <si>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</si>
  <si>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</si>
  <si>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</si>
  <si>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</si>
  <si>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</si>
  <si>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</si>
  <si>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</si>
  <si>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</si>
  <si>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</si>
  <si>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</si>
  <si>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</si>
  <si>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</si>
  <si>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</si>
  <si>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</si>
  <si>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</si>
  <si>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</si>
  <si>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</si>
  <si>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</si>
  <si>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</si>
  <si>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</si>
  <si>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</si>
  <si>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</si>
  <si>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</si>
  <si>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</si>
  <si>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</si>
  <si>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</si>
  <si>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</si>
  <si>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</si>
  <si>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</si>
  <si>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</si>
  <si>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</si>
  <si>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</si>
  <si>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</si>
  <si>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</si>
  <si>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</si>
  <si>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</si>
  <si>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</si>
  <si>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</si>
  <si>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</si>
  <si>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</si>
  <si>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</si>
  <si>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</si>
  <si>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</si>
  <si>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</si>
  <si>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</si>
  <si>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</si>
  <si>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</si>
  <si>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</si>
  <si>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</si>
  <si>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</si>
  <si>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</si>
  <si>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</si>
  <si>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</si>
  <si>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</si>
  <si>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</si>
  <si>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</si>
  <si>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</si>
  <si>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</si>
  <si>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</si>
  <si>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</si>
  <si>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</si>
  <si>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</si>
  <si>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</si>
  <si>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</si>
  <si>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</si>
  <si>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</si>
  <si>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</si>
  <si>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</si>
  <si>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</si>
  <si>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</si>
  <si>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</si>
  <si>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</si>
  <si>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</si>
  <si>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</si>
  <si>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</si>
  <si>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</si>
  <si>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</si>
  <si>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</si>
  <si>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</si>
  <si>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</si>
  <si>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</si>
  <si>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</si>
  <si>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</si>
  <si>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</si>
  <si>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</si>
  <si>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</si>
  <si>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</si>
  <si>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</si>
  <si>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</si>
  <si>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</si>
  <si>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</si>
  <si>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</si>
  <si>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</si>
  <si>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</si>
  <si>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</si>
  <si>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</si>
  <si>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</si>
  <si>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</si>
  <si>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</si>
  <si>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</si>
  <si>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</si>
  <si>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</si>
  <si>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</si>
  <si>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</si>
  <si>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</si>
  <si>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</si>
  <si>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</si>
  <si>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</si>
  <si>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</si>
  <si>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</si>
  <si>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</si>
  <si>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</si>
  <si>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</si>
  <si>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</si>
  <si>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</si>
  <si>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</si>
  <si>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</si>
  <si>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</si>
  <si>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</si>
  <si>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</si>
  <si>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</si>
  <si>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</si>
  <si>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</si>
  <si>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</si>
  <si>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</si>
  <si>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</si>
  <si>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</si>
  <si>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</si>
  <si>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</si>
  <si>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</si>
  <si>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</si>
  <si>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</si>
  <si>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</si>
  <si>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</si>
  <si>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</si>
  <si>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</si>
  <si>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</si>
  <si>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</si>
  <si>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</si>
  <si>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</si>
  <si>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</si>
  <si>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</si>
  <si>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</si>
  <si>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</si>
  <si>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</si>
  <si>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</si>
  <si>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</si>
  <si>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</si>
  <si>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</si>
  <si>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</si>
  <si>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</si>
  <si>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</si>
  <si>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</si>
  <si>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</si>
  <si>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</si>
  <si>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</si>
  <si>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</si>
  <si>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</si>
  <si>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</si>
  <si>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</si>
  <si>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</si>
  <si>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</si>
  <si>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</si>
  <si>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</si>
  <si>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</si>
  <si>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</si>
  <si>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</si>
  <si>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</si>
  <si>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</si>
  <si>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</si>
  <si>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</si>
  <si>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</si>
  <si>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</si>
  <si>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</si>
  <si>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</si>
  <si>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</si>
  <si>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</si>
  <si>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</si>
  <si>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</si>
  <si>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</si>
  <si>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</si>
  <si>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</si>
  <si>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</si>
  <si>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</si>
  <si>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</si>
  <si>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</si>
  <si>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</si>
  <si>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</si>
  <si>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</si>
  <si>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</si>
  <si>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</si>
  <si>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</si>
  <si>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</si>
  <si>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</si>
  <si>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</si>
  <si>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</si>
  <si>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</si>
  <si>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</si>
  <si>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</si>
  <si>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</si>
  <si>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</si>
  <si>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</si>
  <si>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</si>
  <si>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</si>
  <si>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</si>
  <si>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</si>
  <si>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</si>
  <si>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</si>
  <si>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</si>
  <si>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</si>
  <si>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</si>
  <si>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</si>
  <si>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</si>
  <si>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</si>
  <si>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</si>
  <si>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</si>
  <si>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</si>
  <si>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</si>
  <si>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</si>
  <si>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</si>
  <si>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</si>
  <si>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</si>
  <si>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</si>
  <si>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</si>
  <si>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</si>
  <si>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</si>
  <si>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</si>
  <si>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</si>
  <si>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</si>
  <si>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</si>
  <si>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</si>
  <si>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</si>
  <si>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</si>
  <si>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</si>
  <si>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</si>
  <si>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</si>
  <si>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</si>
  <si>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</si>
  <si>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</si>
  <si>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</si>
  <si>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</si>
  <si>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</si>
  <si>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</si>
  <si>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</si>
  <si>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</si>
  <si>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</si>
  <si>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</si>
  <si>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</si>
  <si>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</si>
  <si>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</si>
  <si>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</si>
  <si>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</si>
  <si>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</si>
  <si>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</si>
  <si>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</si>
  <si>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</si>
  <si>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</si>
  <si>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</si>
  <si>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</si>
  <si>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</si>
  <si>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</si>
  <si>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</si>
  <si>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</si>
  <si>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</si>
  <si>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</si>
  <si>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</si>
  <si>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</si>
  <si>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</si>
  <si>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</si>
  <si>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</si>
  <si>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</si>
  <si>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</si>
  <si>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</si>
  <si>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</si>
  <si>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</si>
  <si>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</si>
  <si>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</si>
  <si>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</si>
  <si>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</si>
  <si>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</si>
  <si>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</si>
  <si>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</si>
  <si>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</si>
  <si>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</si>
  <si>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</si>
  <si>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</si>
  <si>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</si>
  <si>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</si>
  <si>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</si>
  <si>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</si>
  <si>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</si>
  <si>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</si>
  <si>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</si>
  <si>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</si>
  <si>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</si>
  <si>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</si>
  <si>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</si>
  <si>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</si>
  <si>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</si>
  <si>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</si>
  <si>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</si>
  <si>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</si>
  <si>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</si>
  <si>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</si>
  <si>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</si>
  <si>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</si>
  <si>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</si>
  <si>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</si>
  <si>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</si>
  <si>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</si>
  <si>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</si>
  <si>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</si>
  <si>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</si>
  <si>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</si>
  <si>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</si>
  <si>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</si>
  <si>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</si>
  <si>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</si>
  <si>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</si>
  <si>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</si>
  <si>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</si>
  <si>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</si>
  <si>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</si>
  <si>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</si>
  <si>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</si>
  <si>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</si>
  <si>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</si>
  <si>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</si>
  <si>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</si>
  <si>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</si>
  <si>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</si>
  <si>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</si>
  <si>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</si>
  <si>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</si>
  <si>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</si>
  <si>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</si>
  <si>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</si>
  <si>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</si>
  <si>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</si>
  <si>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</si>
  <si>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</si>
  <si>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</si>
  <si>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</si>
  <si>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</si>
  <si>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</si>
  <si>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</si>
  <si>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</si>
  <si>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</si>
  <si>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</si>
  <si>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</si>
  <si>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</si>
  <si>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</si>
  <si>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</si>
  <si>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</si>
  <si>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</si>
  <si>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</si>
  <si>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</si>
  <si>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</si>
  <si>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</si>
  <si>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</si>
  <si>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</si>
  <si>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</si>
  <si>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</si>
  <si>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</si>
  <si>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</si>
  <si>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</si>
  <si>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</si>
  <si>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</si>
  <si>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</si>
  <si>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</si>
  <si>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</si>
  <si>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</si>
  <si>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</si>
  <si>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</si>
  <si>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</si>
  <si>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</si>
  <si>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</si>
  <si>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</si>
  <si>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</si>
  <si>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</si>
  <si>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</si>
  <si>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</si>
  <si>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</si>
  <si>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</si>
  <si>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</si>
  <si>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</si>
  <si>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</si>
  <si>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</si>
  <si>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</si>
  <si>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</si>
  <si>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</si>
  <si>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</si>
  <si>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</si>
  <si>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</si>
  <si>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</si>
  <si>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</si>
  <si>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</si>
  <si>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</si>
  <si>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</si>
  <si>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</si>
  <si>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</si>
  <si>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</si>
  <si>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</si>
  <si>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</si>
  <si>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</si>
  <si>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</si>
  <si>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</si>
  <si>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</si>
  <si>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</si>
  <si>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</si>
  <si>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</si>
  <si>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</si>
  <si>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</si>
  <si>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</si>
  <si>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</si>
  <si>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</si>
  <si>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</si>
  <si>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</si>
  <si>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</si>
  <si>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</si>
  <si>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</si>
  <si>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</si>
  <si>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</si>
  <si>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</si>
  <si>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</si>
  <si>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</si>
  <si>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</si>
  <si>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</si>
  <si>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</si>
  <si>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</si>
  <si>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</si>
  <si>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</si>
  <si>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</si>
  <si>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</si>
  <si>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</si>
  <si>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</si>
  <si>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</si>
  <si>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</si>
  <si>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</si>
  <si>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</si>
  <si>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</si>
  <si>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</si>
  <si>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</si>
  <si>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</si>
  <si>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</si>
  <si>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</si>
  <si>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</si>
  <si>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</si>
  <si>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</si>
  <si>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</si>
  <si>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</si>
  <si>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</si>
  <si>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</si>
  <si>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</si>
  <si>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</si>
  <si>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</si>
  <si>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</si>
  <si>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</si>
  <si>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</si>
  <si>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</si>
  <si>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</si>
  <si>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</si>
  <si>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</si>
  <si>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</si>
  <si>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</si>
  <si>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</si>
  <si>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</si>
  <si>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</si>
  <si>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</si>
  <si>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</si>
  <si>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</si>
  <si>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</si>
  <si>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</si>
  <si>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</si>
  <si>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</si>
  <si>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</si>
  <si>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</si>
  <si>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</si>
  <si>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</si>
  <si>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</si>
  <si>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</si>
  <si>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</si>
  <si>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</si>
  <si>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</si>
  <si>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</si>
  <si>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</si>
  <si>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</si>
  <si>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</si>
  <si>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</si>
  <si>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</si>
  <si>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</si>
  <si>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</si>
  <si>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</si>
  <si>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</si>
  <si>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</si>
  <si>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</si>
  <si>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</si>
  <si>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</si>
  <si>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</si>
  <si>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</si>
  <si>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</si>
  <si>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</si>
  <si>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</si>
  <si>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</si>
  <si>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</si>
  <si>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</si>
  <si>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</si>
  <si>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</si>
  <si>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</si>
  <si>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</si>
  <si>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</si>
  <si>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</si>
  <si>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</si>
  <si>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</si>
  <si>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</si>
  <si>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</si>
  <si>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</si>
  <si>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</si>
  <si>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</si>
  <si>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</si>
  <si>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</si>
  <si>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</si>
  <si>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</si>
  <si>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</si>
  <si>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</si>
  <si>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</si>
  <si>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</si>
  <si>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</si>
  <si>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</si>
  <si>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</si>
  <si>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</si>
  <si>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</si>
  <si>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</si>
  <si>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</si>
  <si>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</si>
  <si>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</si>
  <si>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</si>
  <si>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</si>
  <si>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</si>
  <si>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</si>
  <si>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</si>
  <si>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</si>
  <si>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</si>
  <si>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</si>
  <si>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</si>
  <si>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</si>
  <si>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</si>
  <si>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</si>
  <si>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</si>
  <si>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</si>
  <si>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</si>
  <si>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</si>
  <si>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</si>
  <si>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</si>
  <si>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</si>
  <si>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</si>
  <si>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</si>
  <si>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</si>
  <si>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</si>
  <si>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</si>
  <si>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</si>
  <si>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</si>
  <si>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</si>
  <si>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</si>
  <si>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</si>
  <si>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</si>
  <si>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</si>
  <si>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</si>
  <si>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</si>
  <si>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</si>
  <si>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</si>
  <si>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</si>
  <si>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</si>
  <si>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</si>
  <si>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</si>
  <si>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</si>
  <si>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</si>
  <si>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</si>
  <si>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</si>
  <si>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</si>
  <si>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</si>
  <si>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</si>
  <si>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</si>
  <si>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</si>
  <si>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</si>
  <si>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</si>
  <si>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</si>
  <si>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</si>
  <si>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</si>
  <si>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</si>
  <si>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</si>
  <si>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</si>
  <si>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</si>
  <si>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</si>
  <si>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</si>
  <si>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</si>
  <si>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</si>
  <si>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</si>
  <si>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</si>
  <si>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</si>
  <si>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</si>
  <si>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</si>
  <si>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</si>
  <si>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</si>
  <si>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</si>
  <si>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</si>
  <si>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</si>
  <si>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</si>
  <si>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</si>
  <si>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</si>
  <si>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</si>
  <si>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</si>
  <si>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</si>
  <si>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</si>
  <si>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</si>
  <si>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</si>
  <si>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</si>
  <si>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</si>
  <si>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</si>
  <si>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</si>
  <si>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</si>
  <si>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</si>
  <si>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</si>
  <si>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</si>
  <si>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</si>
  <si>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</si>
  <si>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</si>
  <si>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</si>
  <si>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</si>
  <si>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</si>
  <si>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</si>
  <si>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</si>
  <si>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</si>
  <si>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</si>
  <si>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</si>
  <si>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</si>
  <si>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</si>
  <si>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</si>
  <si>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</si>
  <si>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</si>
  <si>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</si>
  <si>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</si>
  <si>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</si>
  <si>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</si>
  <si>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</si>
  <si>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</si>
  <si>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</si>
  <si>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</si>
  <si>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</si>
  <si>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</si>
  <si>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</si>
  <si>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</si>
  <si>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</si>
  <si>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</si>
  <si>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</si>
  <si>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</si>
  <si>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</si>
  <si>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</si>
  <si>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</si>
  <si>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</si>
  <si>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</si>
  <si>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</si>
  <si>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</si>
  <si>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</si>
  <si>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</si>
  <si>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</si>
  <si>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</si>
  <si>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</si>
  <si>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</si>
  <si>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</si>
  <si>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</si>
  <si>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</si>
  <si>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</si>
  <si>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</si>
  <si>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</si>
  <si>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</si>
  <si>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</si>
  <si>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</si>
  <si>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</si>
  <si>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</si>
  <si>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</si>
  <si>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</si>
  <si>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</si>
  <si>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</si>
  <si>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</si>
  <si>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</si>
  <si>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</si>
  <si>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</si>
  <si>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</si>
  <si>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</si>
  <si>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</si>
  <si>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</si>
  <si>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</si>
  <si>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</si>
  <si>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</si>
  <si>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</si>
  <si>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</si>
  <si>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</si>
  <si>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</si>
  <si>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</si>
  <si>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</si>
  <si>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</si>
  <si>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</si>
  <si>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</si>
  <si>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</si>
  <si>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</si>
  <si>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</si>
  <si>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</si>
  <si>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</si>
  <si>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</si>
  <si>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</si>
  <si>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</si>
  <si>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</si>
  <si>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</si>
  <si>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</si>
  <si>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</si>
  <si>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</si>
  <si>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</si>
  <si>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</si>
  <si>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</si>
  <si>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</si>
  <si>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</si>
  <si>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</si>
  <si>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</si>
  <si>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</si>
  <si>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</si>
  <si>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</si>
  <si>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</si>
  <si>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</si>
  <si>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</si>
  <si>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</si>
  <si>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</si>
  <si>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</si>
  <si>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</si>
  <si>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</si>
  <si>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</si>
  <si>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</si>
  <si>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</si>
  <si>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</si>
  <si>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</si>
  <si>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</si>
  <si>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</si>
  <si>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</si>
  <si>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</si>
  <si>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</si>
  <si>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</si>
  <si>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</si>
  <si>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</si>
  <si>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</si>
  <si>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</si>
  <si>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</si>
  <si>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</si>
  <si>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</si>
  <si>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</si>
  <si>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</si>
  <si>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</si>
  <si>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</si>
  <si>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</si>
  <si>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</si>
  <si>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</si>
  <si>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</si>
  <si>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</si>
  <si>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</si>
  <si>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</si>
  <si>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</si>
  <si>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</si>
  <si>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</si>
  <si>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</si>
  <si>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</si>
  <si>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</si>
  <si>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</si>
  <si>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</si>
  <si>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</si>
  <si>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</si>
  <si>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</si>
  <si>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</si>
  <si>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</si>
  <si>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</si>
  <si>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</si>
  <si>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</si>
  <si>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</si>
  <si>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</si>
  <si>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</si>
  <si>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</si>
  <si>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</si>
  <si>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</si>
  <si>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</si>
  <si>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</si>
  <si>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</si>
  <si>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</si>
  <si>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</si>
  <si>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</si>
  <si>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</si>
  <si>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</si>
  <si>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</si>
  <si>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</si>
  <si>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</si>
  <si>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</si>
  <si>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</si>
  <si>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</si>
  <si>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</si>
  <si>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</si>
  <si>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</si>
  <si>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</si>
  <si>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</si>
  <si>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</si>
  <si>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</si>
  <si>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</si>
  <si>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</si>
  <si>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</si>
  <si>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</si>
  <si>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</si>
  <si>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</si>
  <si>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</si>
  <si>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</si>
  <si>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</si>
  <si>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</si>
  <si>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</si>
  <si>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</si>
  <si>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</si>
  <si>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</si>
  <si>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</si>
  <si>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</si>
  <si>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</si>
  <si>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</si>
  <si>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</si>
  <si>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</si>
  <si>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</si>
  <si>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</si>
  <si>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</si>
  <si>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</si>
  <si>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</si>
  <si>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</si>
  <si>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</si>
  <si>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</si>
  <si>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</si>
  <si>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</si>
  <si>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</si>
  <si>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</si>
  <si>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</si>
  <si>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</si>
  <si>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</si>
  <si>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</si>
  <si>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</si>
  <si>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</si>
  <si>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</si>
  <si>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</si>
  <si>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</si>
  <si>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</si>
  <si>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</si>
  <si>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</si>
  <si>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</si>
  <si>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</si>
  <si>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</si>
  <si>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</si>
  <si>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</si>
  <si>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</si>
  <si>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</si>
  <si>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</si>
  <si>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</si>
  <si>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</si>
  <si>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</si>
  <si>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</si>
  <si>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</si>
  <si>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</si>
  <si>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</si>
  <si>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</si>
  <si>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</si>
  <si>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</si>
  <si>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</si>
  <si>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</si>
  <si>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</si>
  <si>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</si>
  <si>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</si>
  <si>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</si>
  <si>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</si>
  <si>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</si>
  <si>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</si>
  <si>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</si>
  <si>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</si>
  <si>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</si>
  <si>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</si>
  <si>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</si>
  <si>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</si>
  <si>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</si>
  <si>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</si>
  <si>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</si>
  <si>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</si>
  <si>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</si>
  <si>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</si>
  <si>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</si>
  <si>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</si>
  <si>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</si>
  <si>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</si>
  <si>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</si>
  <si>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</si>
  <si>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</si>
  <si>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</si>
  <si>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</si>
  <si>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</si>
  <si>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</si>
  <si>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</si>
  <si>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</si>
  <si>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</si>
  <si>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</si>
  <si>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</si>
  <si>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</si>
  <si>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</si>
  <si>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</si>
  <si>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</si>
  <si>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</si>
  <si>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</si>
  <si>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</si>
  <si>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</si>
  <si>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</si>
  <si>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</si>
  <si>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</si>
  <si>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</si>
  <si>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</si>
  <si>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</si>
  <si>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</si>
  <si>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</si>
  <si>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</si>
  <si>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</si>
  <si>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</si>
  <si>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</si>
  <si>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</si>
  <si>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</si>
  <si>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</si>
  <si>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</si>
  <si>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</si>
  <si>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</si>
  <si>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</si>
  <si>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</si>
  <si>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</si>
  <si>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</si>
  <si>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</si>
  <si>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</si>
  <si>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</si>
  <si>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</si>
  <si>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</si>
  <si>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</si>
  <si>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</si>
  <si>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</si>
  <si>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</si>
  <si>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</si>
  <si>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</si>
  <si>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</si>
  <si>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</si>
  <si>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</si>
  <si>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</si>
  <si>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</si>
  <si>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</si>
  <si>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</si>
  <si>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</si>
  <si>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</si>
  <si>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</si>
  <si>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</si>
  <si>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</si>
  <si>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</si>
  <si>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</si>
  <si>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</si>
  <si>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</si>
  <si>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</si>
  <si>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</si>
  <si>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</si>
  <si>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</si>
  <si>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</si>
  <si>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</si>
  <si>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</si>
  <si>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</si>
  <si>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</si>
  <si>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</si>
  <si>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</si>
  <si>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</si>
  <si>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</si>
  <si>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</si>
  <si>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</si>
  <si>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</si>
  <si>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</si>
  <si>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</si>
  <si>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</si>
  <si>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</si>
  <si>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</si>
  <si>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</si>
  <si>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</si>
  <si>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</si>
  <si>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</si>
  <si>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</si>
  <si>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</si>
  <si>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</si>
  <si>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</si>
  <si>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</si>
  <si>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</si>
  <si>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</si>
  <si>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</si>
  <si>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</si>
  <si>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</si>
  <si>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</si>
  <si>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</si>
  <si>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</si>
  <si>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</si>
  <si>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</si>
  <si>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</si>
  <si>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</si>
  <si>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</si>
  <si>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</si>
  <si>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</si>
  <si>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</si>
  <si>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</si>
  <si>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</si>
  <si>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</si>
  <si>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</si>
  <si>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</si>
  <si>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</si>
  <si>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</si>
  <si>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</si>
  <si>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</si>
  <si>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</si>
  <si>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</si>
  <si>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</si>
  <si>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</si>
  <si>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</si>
  <si>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</si>
  <si>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</si>
  <si>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</si>
  <si>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</si>
  <si>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</si>
  <si>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</si>
  <si>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</si>
  <si>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</si>
  <si>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</si>
  <si>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</si>
  <si>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</si>
  <si>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</si>
  <si>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</si>
  <si>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</si>
  <si>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</si>
  <si>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</si>
  <si>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</si>
  <si>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</si>
  <si>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</si>
  <si>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</si>
  <si>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</si>
  <si>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</si>
  <si>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</si>
  <si>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</si>
  <si>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</si>
  <si>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</si>
  <si>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</si>
  <si>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</si>
  <si>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</si>
  <si>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</si>
  <si>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</si>
  <si>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</si>
  <si>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</si>
  <si>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</si>
  <si>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</si>
  <si>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</si>
  <si>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</si>
  <si>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</si>
  <si>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</si>
  <si>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</si>
  <si>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</si>
  <si>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</si>
  <si>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</si>
  <si>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</si>
  <si>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</si>
  <si>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</si>
  <si>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</si>
  <si>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</si>
  <si>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</si>
  <si>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</si>
  <si>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</si>
  <si>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</si>
  <si>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</si>
  <si>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</si>
  <si>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</si>
  <si>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</si>
  <si>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</si>
  <si>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</si>
  <si>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</si>
  <si>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</si>
  <si>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</si>
  <si>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</si>
  <si>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</si>
  <si>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</si>
  <si>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</si>
  <si>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</si>
  <si>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</si>
  <si>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</si>
  <si>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</si>
  <si>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</si>
  <si>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</si>
  <si>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</si>
  <si>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</si>
  <si>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</si>
  <si>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</si>
  <si>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</si>
  <si>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</si>
  <si>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</si>
  <si>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</si>
  <si>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</si>
  <si>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</si>
  <si>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</si>
  <si>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</si>
  <si>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</si>
  <si>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</si>
  <si>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</si>
  <si>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</si>
  <si>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</si>
  <si>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</si>
  <si>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</si>
  <si>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</si>
  <si>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</si>
  <si>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</si>
  <si>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</si>
  <si>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</si>
  <si>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</si>
  <si>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</si>
  <si>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</si>
  <si>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</si>
  <si>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</si>
  <si>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</si>
  <si>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</si>
  <si>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</si>
  <si>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</si>
  <si>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</si>
  <si>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</si>
  <si>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</si>
  <si>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</si>
  <si>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</si>
  <si>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</si>
  <si>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</si>
  <si>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</si>
  <si>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</si>
  <si>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</si>
  <si>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</si>
  <si>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</si>
  <si>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</si>
  <si>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</si>
  <si>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</si>
  <si>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</si>
  <si>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</si>
  <si>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</si>
  <si>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</si>
  <si>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</si>
  <si>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</si>
  <si>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</si>
  <si>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</si>
  <si>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</si>
  <si>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</si>
  <si>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</si>
  <si>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</si>
  <si>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</si>
  <si>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</si>
  <si>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</si>
  <si>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</si>
  <si>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</si>
  <si>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</si>
  <si>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</si>
  <si>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</si>
  <si>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</si>
  <si>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</si>
  <si>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</si>
  <si>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</si>
  <si>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</si>
  <si>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</si>
  <si>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</si>
  <si>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</si>
  <si>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</si>
  <si>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</si>
  <si>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</si>
  <si>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</si>
  <si>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</si>
  <si>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</si>
  <si>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</si>
  <si>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</si>
  <si>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</si>
  <si>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</si>
  <si>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</si>
  <si>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</si>
  <si>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</si>
  <si>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</si>
  <si>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</si>
  <si>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</si>
  <si>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</si>
  <si>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</si>
  <si>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</si>
  <si>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</si>
  <si>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</si>
  <si>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</si>
  <si>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</si>
  <si>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</si>
  <si>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</si>
  <si>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</si>
  <si>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</si>
  <si>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</si>
  <si>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</si>
  <si>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</si>
  <si>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</si>
  <si>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</si>
  <si>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</si>
  <si>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</si>
  <si>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</si>
  <si>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</si>
  <si>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</si>
  <si>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</si>
  <si>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</si>
  <si>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</si>
  <si>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</si>
  <si>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</si>
  <si>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</si>
  <si>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</si>
  <si>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</si>
  <si>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</si>
  <si>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</si>
  <si>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</si>
  <si>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</si>
  <si>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</si>
  <si>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</si>
  <si>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</si>
  <si>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</si>
  <si>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</si>
  <si>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</si>
  <si>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</si>
  <si>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</si>
  <si>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</si>
  <si>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</si>
  <si>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</si>
  <si>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</si>
  <si>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</si>
  <si>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</si>
  <si>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</si>
  <si>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</si>
  <si>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</si>
  <si>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</si>
  <si>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</si>
  <si>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</si>
  <si>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</si>
  <si>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</si>
  <si>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</si>
  <si>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</si>
  <si>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</si>
  <si>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</si>
  <si>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</si>
  <si>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</si>
  <si>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</si>
  <si>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</si>
  <si>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</si>
  <si>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</si>
  <si>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</si>
  <si>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</si>
  <si>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</si>
  <si>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</si>
  <si>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</si>
  <si>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</si>
  <si>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</si>
  <si>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</si>
  <si>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</si>
  <si>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</si>
  <si>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</si>
  <si>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</si>
  <si>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</si>
  <si>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</si>
  <si>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</si>
  <si>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</si>
  <si>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</si>
  <si>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</si>
  <si>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</si>
  <si>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</si>
  <si>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</si>
  <si>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</si>
  <si>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</si>
  <si>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</si>
  <si>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</si>
  <si>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</si>
  <si>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</si>
  <si>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</si>
  <si>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</si>
  <si>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</si>
  <si>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</si>
  <si>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</si>
  <si>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</si>
  <si>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</si>
  <si>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</si>
  <si>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</si>
  <si>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</si>
  <si>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</si>
  <si>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</si>
  <si>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</si>
  <si>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</si>
  <si>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</si>
  <si>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</si>
  <si>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</si>
  <si>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</si>
  <si>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</si>
  <si>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</si>
  <si>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</si>
  <si>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</si>
  <si>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</si>
  <si>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</si>
  <si>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</si>
  <si>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</si>
  <si>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</si>
  <si>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</si>
  <si>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</si>
  <si>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</si>
  <si>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</si>
  <si>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</si>
  <si>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</si>
  <si>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</si>
  <si>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</si>
  <si>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</si>
  <si>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</si>
  <si>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</si>
  <si>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</si>
  <si>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</si>
  <si>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</si>
  <si>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</si>
  <si>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</si>
  <si>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</si>
  <si>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</si>
  <si>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</si>
  <si>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</si>
  <si>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</si>
  <si>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</si>
  <si>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</si>
  <si>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</si>
  <si>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</si>
  <si>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</si>
  <si>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</si>
  <si>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</si>
  <si>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</si>
  <si>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</si>
  <si>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</si>
  <si>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</si>
  <si>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</si>
  <si>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</si>
  <si>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</si>
  <si>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</si>
  <si>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</si>
  <si>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</si>
  <si>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</si>
  <si>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</si>
  <si>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</si>
  <si>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</si>
  <si>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</si>
  <si>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</si>
  <si>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</si>
  <si>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</si>
  <si>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</si>
  <si>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</si>
  <si>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</si>
  <si>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</si>
  <si>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</si>
  <si>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</si>
  <si>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</si>
  <si>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</si>
  <si>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</si>
  <si>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</si>
  <si>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</si>
  <si>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</si>
  <si>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</si>
  <si>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</si>
  <si>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</si>
  <si>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</si>
  <si>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</si>
  <si>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</si>
  <si>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</si>
  <si>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</si>
  <si>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</si>
  <si>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</si>
  <si>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</si>
  <si>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</si>
  <si>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</si>
  <si>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</si>
  <si>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</si>
  <si>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</si>
  <si>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</si>
  <si>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</si>
  <si>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</si>
  <si>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</si>
  <si>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</si>
  <si>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</si>
  <si>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</si>
  <si>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</si>
  <si>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</si>
  <si>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</si>
  <si>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</si>
  <si>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</si>
  <si>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</si>
  <si>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</si>
  <si>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</si>
  <si>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</si>
  <si>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</si>
  <si>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</si>
  <si>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</si>
  <si>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</si>
  <si>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</si>
  <si>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</si>
  <si>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</si>
  <si>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</si>
  <si>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</si>
  <si>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</si>
  <si>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</si>
  <si>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</si>
  <si>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</si>
  <si>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</si>
  <si>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</si>
  <si>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</si>
  <si>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</si>
  <si>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</si>
  <si>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</si>
  <si>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</si>
  <si>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</si>
  <si>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</si>
  <si>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</si>
  <si>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</si>
  <si>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</si>
  <si>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</si>
  <si>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</si>
  <si>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</si>
  <si>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</si>
  <si>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</si>
  <si>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</si>
  <si>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</si>
  <si>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</si>
  <si>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</si>
  <si>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</si>
  <si>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</si>
  <si>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</si>
  <si>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</si>
  <si>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</si>
  <si>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</si>
  <si>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</si>
  <si>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</si>
  <si>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</si>
  <si>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</si>
  <si>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</si>
  <si>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</si>
  <si>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</si>
  <si>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</si>
  <si>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</si>
  <si>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</si>
  <si>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</si>
  <si>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</si>
  <si>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</si>
  <si>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</si>
  <si>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</si>
  <si>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</si>
  <si>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</si>
  <si>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</si>
  <si>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</si>
  <si>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</si>
  <si>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</si>
  <si>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</si>
  <si>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</si>
  <si>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</si>
  <si>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</si>
  <si>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</si>
  <si>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</si>
  <si>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</si>
  <si>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</si>
  <si>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</si>
  <si>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</si>
  <si>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</si>
  <si>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</si>
  <si>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</si>
  <si>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</si>
  <si>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</si>
  <si>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</si>
  <si>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</si>
  <si>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</si>
  <si>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</si>
  <si>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</si>
  <si>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</si>
  <si>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</si>
  <si>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</si>
  <si>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</si>
  <si>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</si>
  <si>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</si>
  <si>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</si>
  <si>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</si>
  <si>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</si>
  <si>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</si>
  <si>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</si>
  <si>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</si>
  <si>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</si>
  <si>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</si>
  <si>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</si>
  <si>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</si>
  <si>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</si>
  <si>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</si>
  <si>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</si>
  <si>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</si>
  <si>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</si>
  <si>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</si>
  <si>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</si>
  <si>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</si>
  <si>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</si>
  <si>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</si>
  <si>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</si>
  <si>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</si>
  <si>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</si>
  <si>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</si>
  <si>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</si>
  <si>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</si>
  <si>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</si>
  <si>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</si>
  <si>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</si>
  <si>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</si>
  <si>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</si>
  <si>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</si>
  <si>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</si>
  <si>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</si>
  <si>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</si>
  <si>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</si>
  <si>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</si>
  <si>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</si>
  <si>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</si>
  <si>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</si>
  <si>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</si>
  <si>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</si>
  <si>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</si>
  <si>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</si>
  <si>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</si>
  <si>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</si>
  <si>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</si>
  <si>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</si>
  <si>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</si>
  <si>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</si>
  <si>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</si>
  <si>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</si>
  <si>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</si>
  <si>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</si>
  <si>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</si>
  <si>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</si>
  <si>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</si>
  <si>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</si>
  <si>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</si>
  <si>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</si>
  <si>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</si>
  <si>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</si>
  <si>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</si>
  <si>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</si>
  <si>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</si>
  <si>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</si>
  <si>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</si>
  <si>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</si>
  <si>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</si>
  <si>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</si>
  <si>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</si>
  <si>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</si>
  <si>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</si>
  <si>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</si>
  <si>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</si>
  <si>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</si>
  <si>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</si>
  <si>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</si>
  <si>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</si>
  <si>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</si>
  <si>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</si>
  <si>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</si>
  <si>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</si>
  <si>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</si>
  <si>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</si>
  <si>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</si>
  <si>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</si>
  <si>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</si>
  <si>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</si>
  <si>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</si>
  <si>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</si>
  <si>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</si>
  <si>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</si>
  <si>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</si>
  <si>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</si>
  <si>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</si>
  <si>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</si>
  <si>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</si>
  <si>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</si>
  <si>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</si>
  <si>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</si>
  <si>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</si>
  <si>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</si>
  <si>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</si>
  <si>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</si>
  <si>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</si>
  <si>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</si>
  <si>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</si>
  <si>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</si>
  <si>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</si>
  <si>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</si>
  <si>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</si>
  <si>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</si>
  <si>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</si>
  <si>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</si>
  <si>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</si>
  <si>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</si>
  <si>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</si>
  <si>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</si>
  <si>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</si>
  <si>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</si>
  <si>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</si>
  <si>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</si>
  <si>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</si>
  <si>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</si>
  <si>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</si>
  <si>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</si>
  <si>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</si>
  <si>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</si>
  <si>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</si>
  <si>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</si>
  <si>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</si>
  <si>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</si>
  <si>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</si>
  <si>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</si>
  <si>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</si>
  <si>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</si>
  <si>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</si>
  <si>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</si>
  <si>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</si>
  <si>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</si>
  <si>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</si>
  <si>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</si>
  <si>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</si>
  <si>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</si>
  <si>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</si>
  <si>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</si>
  <si>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</si>
  <si>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</si>
  <si>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</si>
  <si>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</si>
  <si>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</si>
  <si>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</si>
  <si>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</si>
  <si>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</si>
  <si>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</si>
  <si>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</si>
  <si>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</si>
  <si>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</si>
  <si>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</si>
  <si>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</si>
  <si>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</si>
  <si>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</si>
  <si>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</si>
  <si>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</si>
  <si>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</si>
  <si>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</si>
  <si>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</si>
  <si>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</si>
  <si>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</si>
  <si>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</si>
  <si>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</si>
  <si>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</si>
  <si>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</si>
  <si>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</si>
  <si>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</si>
  <si>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</si>
  <si>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</si>
  <si>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</si>
  <si>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</si>
  <si>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</si>
  <si>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</si>
  <si>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</si>
  <si>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</si>
  <si>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</si>
  <si>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</si>
  <si>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</si>
  <si>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</si>
  <si>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</si>
  <si>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</si>
  <si>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</si>
  <si>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</si>
  <si>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</si>
  <si>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</si>
  <si>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</si>
  <si>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</si>
  <si>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</si>
  <si>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</si>
  <si>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</si>
  <si>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</si>
  <si>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</si>
  <si>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</si>
  <si>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</si>
  <si>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</si>
  <si>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</si>
  <si>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</si>
  <si>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</si>
  <si>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</si>
  <si>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</si>
  <si>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</si>
  <si>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</si>
  <si>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</si>
  <si>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</si>
  <si>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</si>
  <si>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</si>
  <si>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</si>
  <si>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</si>
  <si>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</si>
  <si>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</si>
  <si>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</si>
  <si>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</si>
  <si>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</si>
  <si>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</si>
  <si>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</si>
  <si>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</si>
  <si>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</si>
  <si>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</si>
  <si>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</si>
  <si>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</si>
  <si>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</si>
  <si>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</si>
  <si>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</si>
  <si>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</si>
  <si>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</si>
  <si>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</si>
  <si>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</si>
  <si>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</si>
  <si>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</si>
  <si>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</si>
  <si>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</si>
  <si>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</si>
  <si>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</si>
  <si>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</si>
  <si>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</si>
  <si>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</si>
  <si>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</si>
  <si>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</si>
  <si>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</si>
  <si>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</si>
  <si>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</si>
  <si>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</si>
  <si>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</si>
  <si>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</si>
  <si>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</si>
  <si>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</si>
  <si>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</si>
  <si>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</si>
  <si>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</si>
  <si>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</si>
  <si>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</si>
  <si>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</si>
  <si>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</si>
  <si>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</si>
  <si>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</si>
  <si>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</si>
  <si>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</si>
  <si>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</si>
  <si>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</si>
  <si>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</si>
  <si>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</si>
  <si>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</si>
  <si>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</si>
  <si>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</si>
  <si>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</si>
  <si>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</si>
  <si>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</si>
  <si>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</si>
  <si>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</si>
  <si>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</si>
  <si>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</si>
  <si>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</si>
  <si>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</si>
  <si>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</si>
  <si>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</si>
  <si>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</si>
  <si>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</si>
  <si>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</si>
  <si>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</si>
  <si>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</si>
  <si>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</si>
  <si>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</si>
  <si>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</si>
  <si>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</si>
  <si>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</si>
  <si>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</si>
  <si>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</si>
  <si>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</si>
  <si>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</si>
  <si>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</si>
  <si>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</si>
  <si>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</si>
  <si>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</si>
  <si>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</si>
  <si>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</si>
  <si>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</si>
  <si>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</si>
  <si>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</si>
  <si>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</si>
  <si>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</si>
  <si>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</si>
  <si>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</si>
  <si>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</si>
  <si>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</si>
  <si>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</si>
  <si>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</si>
  <si>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</si>
  <si>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</si>
  <si>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1.1.1.</t>
  </si>
  <si>
    <t xml:space="preserve">Cercamento quadra poliesportiva </t>
  </si>
  <si>
    <t>1.2.1.</t>
  </si>
  <si>
    <t>1.2.0.</t>
  </si>
  <si>
    <t>1.1.0.</t>
  </si>
  <si>
    <t>04</t>
  </si>
  <si>
    <t>PLACA DE OBRA - MEDINDO 1,20 X 2,40m</t>
  </si>
  <si>
    <t>Serviços Preliminares</t>
  </si>
  <si>
    <t>01</t>
  </si>
  <si>
    <t xml:space="preserve">ADMINISTRAÇÃO LOCAL </t>
  </si>
  <si>
    <t>1.3.0.</t>
  </si>
  <si>
    <t xml:space="preserve">Manutenção da estrutura existente </t>
  </si>
  <si>
    <t>02</t>
  </si>
  <si>
    <t>97650</t>
  </si>
  <si>
    <t>92539</t>
  </si>
  <si>
    <t>06</t>
  </si>
  <si>
    <t>REMOÇÃO DE TRAMA DE MADEIRA PARA COBERTURA, DE FORMA MANUAL, SEM REAPROVEITAMENTO. AF_09/2023</t>
  </si>
  <si>
    <t>TRAMA DE MADEIRA COMPOSTA POR RIPAS, CAIBROS E TERÇAS PARA TELHADOS DE ATÉ 2 ÁGUAS PARA TELHA DE ENCAIXE DE CERÂMICA OU DE CONCRETO, INCLUSO TRANSPORTE VERTICAL. AF_07/2019</t>
  </si>
  <si>
    <t xml:space="preserve">APLICAÇÃO DE CUPINCIDA NO MADEIRAMENTO DO TELHADO </t>
  </si>
  <si>
    <t>1.4.0.</t>
  </si>
  <si>
    <t>1.3.1.</t>
  </si>
  <si>
    <t>1.3.2.</t>
  </si>
  <si>
    <t>1.3.3.</t>
  </si>
  <si>
    <t>1.3.4.</t>
  </si>
  <si>
    <t>1.4.1.</t>
  </si>
  <si>
    <t>1.4.2.</t>
  </si>
  <si>
    <t>1.4.3.</t>
  </si>
  <si>
    <t>1.4.4.</t>
  </si>
  <si>
    <t>1.4.5.</t>
  </si>
  <si>
    <t>05</t>
  </si>
  <si>
    <t>94228</t>
  </si>
  <si>
    <t>03</t>
  </si>
  <si>
    <t>89578</t>
  </si>
  <si>
    <t>89529</t>
  </si>
  <si>
    <t>CALHA EM CHAPA DE AÇO GALVANIZADO NÚMERO 24, DESENVOLVIMENTO DE 50 CM, INCLUSO TRANSPORTE VERTICAL. AF_07/2019</t>
  </si>
  <si>
    <t xml:space="preserve">CUMEEIRA PARA TELHAO EM ALUZINCO TERMOACÚSTICO ESTILO COLONIAL - INCLUSO IÇAMENTO E COLOCAÇÃO </t>
  </si>
  <si>
    <t>TUBO PVC, SÉRIE R, ÁGUA PLUVIAL, DN 100 MM, FORNECIDO E INSTALADO EM CONDUTORES VERTICAIS DE ÁGUAS PLUVIAIS. AF_06/2022</t>
  </si>
  <si>
    <t>JOELHO 90 GRAUS, PVC, SERIE R, ÁGUA PLUVIAL, DN 100 MM, JUNTA ELÁSTICA, FORNECIDO E INSTALADO EM RAMAL DE ENCAMINHAMENTO. AF_06/2022</t>
  </si>
  <si>
    <t xml:space="preserve">Execução de piso de concreto em playgrounds </t>
  </si>
  <si>
    <t xml:space="preserve">Serviços preliminares </t>
  </si>
  <si>
    <t>2.</t>
  </si>
  <si>
    <t>2.1.</t>
  </si>
  <si>
    <t>2.1.1.</t>
  </si>
  <si>
    <t>2.1.2.</t>
  </si>
  <si>
    <t>98519</t>
  </si>
  <si>
    <t>97084</t>
  </si>
  <si>
    <t>REVOLVIMENTO E LIMPEZA MANUAL DE SOLO. AF_07/2024</t>
  </si>
  <si>
    <t>COMPACTAÇÃO MECÂNICA DE SOLO PARA EXECUÇÃO DE RADIER, PISO DE CONCRETO OU LAJE SOBRE SOLO, COM COMPACTADOR DE SOLOS TIPO PLACA VIBRATÓRIA. AF_09/2021</t>
  </si>
  <si>
    <t xml:space="preserve">Execução do piso de concreto  </t>
  </si>
  <si>
    <t>2.2.1.</t>
  </si>
  <si>
    <t>97101</t>
  </si>
  <si>
    <t>EXECUÇÃO DE RADIER, ESPESSURA DE 10 CM, FCK = 30 MPA, COM USO DE FORMAS EM MADEIRA SERRADA. AF_09/2021</t>
  </si>
  <si>
    <t>2.3.</t>
  </si>
  <si>
    <t xml:space="preserve">Drenagem </t>
  </si>
  <si>
    <t>2.3.1.</t>
  </si>
  <si>
    <t>89709</t>
  </si>
  <si>
    <t>2.3.2.</t>
  </si>
  <si>
    <t>89512</t>
  </si>
  <si>
    <t>2.3.3.</t>
  </si>
  <si>
    <t>89693</t>
  </si>
  <si>
    <t>2.3.4.</t>
  </si>
  <si>
    <t>RALO SIFONADO, PVC, DN 100 X 40 MM, JUNTA SOLDÁVEL, FORNECIDO E INSTALADO EM RAMAL DE DESCARGA OU EM RAMAL DE ESGOTO SANITÁRIO. AF_08/2022</t>
  </si>
  <si>
    <t>TUBO PVC, SÉRIE R, ÁGUA PLUVIAL, DN 100 MM, FORNECIDO E INSTALADO EM RAMAL DE ENCAMINHAMENTO. AF_06/2022</t>
  </si>
  <si>
    <t>TÊ, PVC, SERIE R, ÁGUA PLUVIAL, DN 100 X 100 MM, JUNTA ELÁSTICA, FORNECIDO E INSTALADO EM CONDUTORES VERTICAIS DE ÁGUAS PLUVIAIS. AF_06/2022</t>
  </si>
  <si>
    <t xml:space="preserve">Limpeza final </t>
  </si>
  <si>
    <t>2.4</t>
  </si>
  <si>
    <t>2.4.1.</t>
  </si>
  <si>
    <t>99811</t>
  </si>
  <si>
    <t>LIMPEZA DE CONTRAPISO COM VASSOURA A SECO. AF_04/2019</t>
  </si>
  <si>
    <t xml:space="preserve">Execução de laje para instalação de caixas d'água </t>
  </si>
  <si>
    <t>3.</t>
  </si>
  <si>
    <t>3.1.</t>
  </si>
  <si>
    <t>3.1.1.</t>
  </si>
  <si>
    <t>3.1.2.</t>
  </si>
  <si>
    <t xml:space="preserve">Execução da laje </t>
  </si>
  <si>
    <t>EXECUÇÃO DE LAJE SOBRE SOLO, ESPESSURA DE 15 CM, FCK = 30 MPA, COM USO DE FORMAS EM MADEIRA SERRADA. AF_09/2021</t>
  </si>
  <si>
    <t>3.2.</t>
  </si>
  <si>
    <t>3.2.1.</t>
  </si>
  <si>
    <t>103077</t>
  </si>
  <si>
    <t>3.3.1.</t>
  </si>
  <si>
    <t>REMOÇÃO DO TELHADO DE TELHAS CERÂMICAS EXISTENTE, COM REAPROVEITAMENTO</t>
  </si>
  <si>
    <t xml:space="preserve">TELHAMENTO COM TELHA METÁLICA TERMOACÚSTICA ESTILO COLONIAL EM ALUZINCO PRÉ-PINTADO, E= 0,50mm + EPS30mm BASE PLANA. INCLUSO IÇAMENTO E COLOCAÇÃO </t>
  </si>
  <si>
    <t>contratação de empresa para a prestação de serviços no regime de empreitada por preço global para a execução de obra para a troca de telhado Da Escola Municipal de Educação Fundamental Caminhos do Saber, confecção de laje de concreto para a instalação de caixas de água na Escola Municipal de Educação Infantil Amor e Carinho, bem como execução de contrapiso de concreto nos Playgrounds das Escolas municipais</t>
  </si>
  <si>
    <t>prefeitura de Cotiporã</t>
  </si>
  <si>
    <t>90898487000164</t>
  </si>
  <si>
    <t>3.3</t>
  </si>
  <si>
    <t>3.3.2.</t>
  </si>
  <si>
    <t>3.3.3.</t>
  </si>
  <si>
    <t>3.3.4.</t>
  </si>
  <si>
    <t>3.4</t>
  </si>
  <si>
    <t>3.4.1.</t>
  </si>
  <si>
    <t>4.</t>
  </si>
  <si>
    <t>4.1.</t>
  </si>
  <si>
    <t>4.1.1.</t>
  </si>
  <si>
    <t>4.1.2.</t>
  </si>
  <si>
    <t>4.2.</t>
  </si>
  <si>
    <t>4.2.1.</t>
  </si>
  <si>
    <t>4.3.</t>
  </si>
  <si>
    <t>4.3.1.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</si>
</sst>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168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5" fontId="0" fillId="0" borderId="36" xfId="5" applyFont="1" applyFill="1" applyBorder="1" applyAlignment="1" applyProtection="1">
      <alignment horizontal="center" vertical="center" shrinkToFit="1"/>
      <protection locked="0"/>
    </xf>
    <xf numFmtId="165" fontId="0" fillId="0" borderId="35" xfId="5" applyFont="1" applyFill="1" applyBorder="1" applyAlignment="1" applyProtection="1">
      <alignment vertical="center" shrinkToFit="1"/>
      <protection locked="0"/>
    </xf>
    <xf numFmtId="169" fontId="0" fillId="0" borderId="1" xfId="48" applyNumberFormat="1" applyFont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6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na.zakrzevski\Desktop\Nova%20pasta\PM%203.12_Troca_telhado_caminhos_R01.xlsm" TargetMode="External"/><Relationship Id="rId1" Type="http://schemas.openxmlformats.org/officeDocument/2006/relationships/externalLinkPath" Target="/Users/mariana.zakrzevski/Desktop/Nova%20pasta/PM%203.12_Troca_telhado_caminhos_R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QUADRA%20COBERTA%20POLIESPORTIVA\2024_Cercamento\04.%20OR&#199;AMENTO\PM%203.12_CERCA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4">
          <cell r="J4" t="str">
            <v>BM</v>
          </cell>
        </row>
      </sheetData>
      <sheetData sheetId="2">
        <row r="31">
          <cell r="C31" t="str">
            <v>TransfereGOV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6" t="s">
        <v>3752</v>
      </c>
      <c r="B1" s="137"/>
      <c r="C1" s="137"/>
      <c r="D1" s="137"/>
      <c r="E1" s="137"/>
      <c r="F1" s="137"/>
      <c r="G1" s="138"/>
    </row>
    <row r="2" spans="1:8" s="59" customFormat="1" ht="15.75" thickBot="1" x14ac:dyDescent="0.3">
      <c r="A2" s="15" t="s">
        <v>161</v>
      </c>
      <c r="B2" s="142" t="s">
        <v>4003</v>
      </c>
      <c r="C2" s="142"/>
      <c r="D2" s="50" t="s">
        <v>162</v>
      </c>
      <c r="E2" s="70">
        <v>14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43" t="s">
        <v>4125</v>
      </c>
      <c r="C3" s="143"/>
      <c r="D3" s="143"/>
      <c r="E3" s="143"/>
      <c r="F3" s="143"/>
      <c r="G3" s="144"/>
    </row>
    <row r="4" spans="1:8" s="59" customFormat="1" ht="15.75" thickBot="1" x14ac:dyDescent="0.3">
      <c r="A4" s="15" t="s">
        <v>175</v>
      </c>
      <c r="B4" s="145" t="s">
        <v>4126</v>
      </c>
      <c r="C4" s="145"/>
      <c r="D4" s="145"/>
      <c r="E4" s="146"/>
      <c r="F4" s="22" t="s">
        <v>179</v>
      </c>
      <c r="G4" s="78" t="s">
        <v>4127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7"/>
      <c r="G5" s="148"/>
    </row>
    <row r="6" spans="1:8" s="61" customFormat="1" ht="15.75" thickBot="1" x14ac:dyDescent="0.3">
      <c r="A6" s="15" t="s">
        <v>155</v>
      </c>
      <c r="B6" s="51">
        <f>'Orçamento-base'!C6</f>
        <v>287943.68999999989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COUNT('Orçamento-base'!B12:B39963)</f>
        <v>31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9" t="s">
        <v>3750</v>
      </c>
      <c r="B11" s="140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9"/>
      <c r="B12" s="141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SUMIF('Orçamento-base'!$A$12:$A$39965,Identificação!$A13,'Orçamento-base'!$K$12:$K$39965)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SUMIF('Orçamento-base'!$A$12:$A$39965,Identificação!$A14,'Orçamento-base'!$K$12:$K$39965)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SUMIF('Orçamento-base'!$A$12:$A$39965,Identificação!$A15,'Orçamento-base'!$K$12:$K$39965)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SUMIF('Orçamento-base'!$A$12:$A$39965,Identificação!$A16,'Orçamento-base'!$K$12:$K$39965)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SUMIF('Orçamento-base'!$A$12:$A$39965,Identificação!$A17,'Orçamento-base'!$K$12:$K$39965)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SUMIF('Orçamento-base'!$A$12:$A$39965,Identificação!$A18,'Orçamento-base'!$K$12:$K$39965)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SUMIF('Orçamento-base'!$A$12:$A$39965,Identificação!$A19,'Orçamento-base'!$K$12:$K$39965)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SUMIF('Orçamento-base'!$A$12:$A$39965,Identificação!$A20,'Orçamento-base'!$K$12:$K$39965)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SUMIF('Orçamento-base'!$A$12:$A$39965,Identificação!$A21,'Orçamento-base'!$K$12:$K$39965)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SUMIF('Orçamento-base'!$A$12:$A$39965,Identificação!$A22,'Orçamento-base'!$K$12:$K$39965)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SUMIF('Orçamento-base'!$A$12:$A$39965,Identificação!$A23,'Orçamento-base'!$K$12:$K$39965)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SUMIF('Orçamento-base'!$A$12:$A$39965,Identificação!$A24,'Orçamento-base'!$K$12:$K$39965)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SUMIF('Orçamento-base'!$A$12:$A$39965,Identificação!$A25,'Orçamento-base'!$K$12:$K$39965)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SUMIF('Orçamento-base'!$A$12:$A$39965,Identificação!$A26,'Orçamento-base'!$K$12:$K$39965)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SUMIF('Orçamento-base'!$A$12:$A$39965,Identificação!$A27,'Orçamento-base'!$K$12:$K$39965)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SUMIF('Orçamento-base'!$A$12:$A$39965,Identificação!$A28,'Orçamento-base'!$K$12:$K$39965)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SUMIF('Orçamento-base'!$A$12:$A$39965,Identificação!$A29,'Orçamento-base'!$K$12:$K$39965)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SUMIF('Orçamento-base'!$A$12:$A$39965,Identificação!$A30,'Orçamento-base'!$K$12:$K$39965)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SUMIF('Orçamento-base'!$A$12:$A$39965,Identificação!$A31,'Orçamento-base'!$K$12:$K$39965)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SUMIF('Orçamento-base'!$A$12:$A$39965,Identificação!$A32,'Orçamento-base'!$K$12:$K$39965)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SUMIF('Orçamento-base'!$A$12:$A$39965,Identificação!$A33,'Orçamento-base'!$K$12:$K$39965)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SUMIF('Orçamento-base'!$A$12:$A$39965,Identificação!$A34,'Orçamento-base'!$K$12:$K$39965)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SUMIF('Orçamento-base'!$A$12:$A$39965,Identificação!$A35,'Orçamento-base'!$K$12:$K$39965)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SUMIF('Orçamento-base'!$A$12:$A$39965,Identificação!$A36,'Orçamento-base'!$K$12:$K$39965)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SUMIF('Orçamento-base'!$A$12:$A$39965,Identificação!$A37,'Orçamento-base'!$K$12:$K$39965)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SUMIF('Orçamento-base'!$A$12:$A$39965,Identificação!$A38,'Orçamento-base'!$K$12:$K$39965)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SUMIF('Orçamento-base'!$A$12:$A$39965,Identificação!$A39,'Orçamento-base'!$K$12:$K$39965)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SUMIF('Orçamento-base'!$A$12:$A$39965,Identificação!$A40,'Orçamento-base'!$K$12:$K$39965)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SUMIF('Orçamento-base'!$A$12:$A$39965,Identificação!$A41,'Orçamento-base'!$K$12:$K$39965)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SUMIF('Orçamento-base'!$A$12:$A$39965,Identificação!$A42,'Orçamento-base'!$K$12:$K$39965)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SUMIF('Orçamento-base'!$A$12:$A$39965,Identificação!$A43,'Orçamento-base'!$K$12:$K$39965)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SUMIF('Orçamento-base'!$A$12:$A$39965,Identificação!$A44,'Orçamento-base'!$K$12:$K$39965)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SUMIF('Orçamento-base'!$A$12:$A$39965,Identificação!$A45,'Orçamento-base'!$K$12:$K$39965)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SUMIF('Orçamento-base'!$A$12:$A$39965,Identificação!$A46,'Orçamento-base'!$K$12:$K$39965)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SUMIF('Orçamento-base'!$A$12:$A$39965,Identificação!$A47,'Orçamento-base'!$K$12:$K$39965)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SUMIF('Orçamento-base'!$A$12:$A$39965,Identificação!$A48,'Orçamento-base'!$K$12:$K$39965)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SUMIF('Orçamento-base'!$A$12:$A$39965,Identificação!$A49,'Orçamento-base'!$K$12:$K$39965)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SUMIF('Orçamento-base'!$A$12:$A$39965,Identificação!$A50,'Orçamento-base'!$K$12:$K$39965)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SUMIF('Orçamento-base'!$A$12:$A$39965,Identificação!$A51,'Orçamento-base'!$K$12:$K$39965)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SUMIF('Orçamento-base'!$A$12:$A$39965,Identificação!$A52,'Orçamento-base'!$K$12:$K$39965)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SUMIF('Orçamento-base'!$A$12:$A$39965,Identificação!$A53,'Orçamento-base'!$K$12:$K$39965)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SUMIF('Orçamento-base'!$A$12:$A$39965,Identificação!$A54,'Orçamento-base'!$K$12:$K$39965)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SUMIF('Orçamento-base'!$A$12:$A$39965,Identificação!$A55,'Orçamento-base'!$K$12:$K$39965)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SUMIF('Orçamento-base'!$A$12:$A$39965,Identificação!$A56,'Orçamento-base'!$K$12:$K$39965)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SUMIF('Orçamento-base'!$A$12:$A$39965,Identificação!$A57,'Orçamento-base'!$K$12:$K$39965)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SUMIF('Orçamento-base'!$A$12:$A$39965,Identificação!$A58,'Orçamento-base'!$K$12:$K$39965)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SUMIF('Orçamento-base'!$A$12:$A$39965,Identificação!$A59,'Orçamento-base'!$K$12:$K$39965)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SUMIF('Orçamento-base'!$A$12:$A$39965,Identificação!$A60,'Orçamento-base'!$K$12:$K$39965)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SUMIF('Orçamento-base'!$A$12:$A$39965,Identificação!$A61,'Orçamento-base'!$K$12:$K$39965)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SUMIF('Orçamento-base'!$A$12:$A$39965,Identificação!$A62,'Orçamento-base'!$K$12:$K$39965)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5"/>
  <sheetViews>
    <sheetView tabSelected="1" topLeftCell="A37" zoomScale="70" zoomScaleNormal="70" workbookViewId="0">
      <selection activeCell="D47" sqref="D47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32.7109375" style="40" customWidth="1"/>
    <col min="5" max="5" width="10.85546875" style="40" customWidth="1"/>
    <col min="6" max="6" width="16.28515625" style="69" customWidth="1"/>
    <col min="7" max="7" width="51.85546875" style="43" customWidth="1"/>
    <col min="8" max="8" width="11.140625" style="112" bestFit="1" customWidth="1"/>
    <col min="9" max="9" width="24" style="49" customWidth="1"/>
    <col min="10" max="10" width="12" style="115" bestFit="1" customWidth="1"/>
    <col min="11" max="11" width="16.42578125" style="43" bestFit="1" customWidth="1"/>
    <col min="12" max="12" width="8" style="99" customWidth="1"/>
    <col min="13" max="13" width="17.14062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7" t="s">
        <v>3676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Concorrência Lei 14.133/21 Presencial</v>
      </c>
      <c r="D2" s="160"/>
      <c r="E2" s="160"/>
      <c r="F2" s="160"/>
      <c r="G2" s="160"/>
      <c r="H2" s="37" t="s">
        <v>151</v>
      </c>
      <c r="I2" s="38">
        <f>IF(Identificação!E2=0,"",Identificação!E2)</f>
        <v>14</v>
      </c>
      <c r="J2" s="37" t="s">
        <v>152</v>
      </c>
      <c r="K2" s="38">
        <f>IF(Identificação!G2=0,"",Identificação!G2)</f>
        <v>2025</v>
      </c>
      <c r="L2" s="94"/>
      <c r="M2" s="94"/>
    </row>
    <row r="3" spans="1:18" s="27" customFormat="1" ht="32.25" customHeight="1" thickBot="1" x14ac:dyDescent="0.3">
      <c r="A3" s="166" t="s">
        <v>153</v>
      </c>
      <c r="B3" s="167"/>
      <c r="C3" s="168" t="str">
        <f>IF(Identificação!B3=0,"",Identificação!B3)</f>
        <v>contratação de empresa para a prestação de serviços no regime de empreitada por preço global para a execução de obra para a troca de telhado Da Escola Municipal de Educação Fundamental Caminhos do Saber, confecção de laje de concreto para a instalação de caixas de água na Escola Municipal de Educação Infantil Amor e Carinho, bem como execução de contrapiso de concreto nos Playgrounds das Escolas municipais</v>
      </c>
      <c r="D3" s="168"/>
      <c r="E3" s="168"/>
      <c r="F3" s="168"/>
      <c r="G3" s="168"/>
      <c r="H3" s="168"/>
      <c r="I3" s="168"/>
      <c r="J3" s="168"/>
      <c r="K3" s="169"/>
      <c r="L3" s="94"/>
      <c r="M3" s="94"/>
    </row>
    <row r="4" spans="1:18" s="27" customFormat="1" ht="15.75" thickBot="1" x14ac:dyDescent="0.3">
      <c r="A4" s="15" t="s">
        <v>176</v>
      </c>
      <c r="B4" s="22"/>
      <c r="C4" s="162" t="str">
        <f>IF(Identificação!B4=0,"",Identificação!B4)</f>
        <v>prefeitura de Cotiporã</v>
      </c>
      <c r="D4" s="162"/>
      <c r="E4" s="162"/>
      <c r="F4" s="162"/>
      <c r="G4" s="162"/>
      <c r="H4" s="162"/>
      <c r="I4" s="162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62" t="str">
        <f>IF(Identificação!B5=0,"",Identificação!B5)</f>
        <v>Obras e Serviços de Engenharia</v>
      </c>
      <c r="D5" s="162"/>
      <c r="E5" s="162"/>
      <c r="F5" s="162"/>
      <c r="G5" s="163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4">
        <f>SUMIFS(K12:K39965,B12:B39965,"&gt;0",K12:K39965,"&lt;&gt;0")</f>
        <v>287943.68999999989</v>
      </c>
      <c r="D6" s="164"/>
      <c r="E6" s="164"/>
      <c r="F6" s="164"/>
      <c r="G6" s="165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49" t="s">
        <v>3761</v>
      </c>
      <c r="B10" s="149" t="s">
        <v>3759</v>
      </c>
      <c r="C10" s="149" t="s">
        <v>3760</v>
      </c>
      <c r="D10" s="153" t="s">
        <v>3675</v>
      </c>
      <c r="E10" s="151" t="s">
        <v>168</v>
      </c>
      <c r="F10" s="155" t="s">
        <v>3674</v>
      </c>
      <c r="G10" s="153" t="s">
        <v>156</v>
      </c>
      <c r="H10" s="174" t="s">
        <v>165</v>
      </c>
      <c r="I10" s="175"/>
      <c r="J10" s="175"/>
      <c r="K10" s="175"/>
      <c r="L10" s="175"/>
      <c r="M10" s="176"/>
      <c r="N10" s="170" t="s">
        <v>177</v>
      </c>
      <c r="O10" s="171"/>
      <c r="P10" s="172" t="s">
        <v>178</v>
      </c>
      <c r="Q10" s="173"/>
      <c r="R10" s="161" t="s">
        <v>3678</v>
      </c>
    </row>
    <row r="11" spans="1:18" customFormat="1" ht="45" x14ac:dyDescent="0.25">
      <c r="A11" s="150"/>
      <c r="B11" s="150"/>
      <c r="C11" s="150"/>
      <c r="D11" s="154"/>
      <c r="E11" s="152"/>
      <c r="F11" s="156"/>
      <c r="G11" s="154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1"/>
    </row>
    <row r="12" spans="1:18" s="130" customFormat="1" x14ac:dyDescent="0.25">
      <c r="A12" s="120"/>
      <c r="B12" s="121" t="str">
        <f>IF(AND(G12&lt;&gt;"",H12&gt;0,I12&lt;&gt;"",J12&lt;&gt;0,K12&lt;&gt;0),COUNT($B$11:B11)+1,"")</f>
        <v/>
      </c>
      <c r="C12" s="122" t="s">
        <v>4047</v>
      </c>
      <c r="D12" s="123"/>
      <c r="E12" s="120"/>
      <c r="F12" s="124"/>
      <c r="G12" s="125" t="s">
        <v>4050</v>
      </c>
      <c r="H12" s="126"/>
      <c r="I12" s="120"/>
      <c r="J12" s="126"/>
      <c r="K12" s="127" t="str">
        <f>IFERROR(IF(H12*J12&lt;&gt;0,ROUND(ROUND(H12,4)*ROUND(J12,4),2),""),"")</f>
        <v/>
      </c>
      <c r="L12" s="128"/>
      <c r="M12" s="128"/>
      <c r="N12" s="122"/>
      <c r="O12" s="129" t="str">
        <f ca="1">IF(N12="","", INDIRECT("base!"&amp;ADDRESS(MATCH(N12,base!$C$2:'base'!$C$133,0)+1,4,4)))</f>
        <v/>
      </c>
      <c r="P12" s="125"/>
      <c r="Q12" s="129" t="str">
        <f ca="1">IF(P12="","", INDIRECT("base!"&amp;ADDRESS(MATCH(CONCATENATE(N12,"|",P12),base!$G$2:'base'!$G$1817,0)+1,6,4)))</f>
        <v/>
      </c>
      <c r="R12" s="125"/>
    </row>
    <row r="13" spans="1:18" x14ac:dyDescent="0.25">
      <c r="A13" s="47"/>
      <c r="B13" s="56">
        <f>IF(AND(G13&lt;&gt;"",H13&gt;0,I13&lt;&gt;"",J13&lt;&gt;0,K13&lt;&gt;0),COUNT($B$11:B12)+1,"")</f>
        <v>1</v>
      </c>
      <c r="C13" s="34" t="s">
        <v>4043</v>
      </c>
      <c r="D13" s="91" t="s">
        <v>3800</v>
      </c>
      <c r="E13" s="47" t="s">
        <v>4048</v>
      </c>
      <c r="F13" s="68">
        <v>45959</v>
      </c>
      <c r="G13" s="41" t="s">
        <v>4049</v>
      </c>
      <c r="H13" s="114">
        <v>1</v>
      </c>
      <c r="I13" s="47" t="s">
        <v>3701</v>
      </c>
      <c r="J13" s="133">
        <v>606.72</v>
      </c>
      <c r="K13" s="116">
        <f>IFERROR(IF(H13*J13&lt;&gt;0,ROUND(ROUND(H13,4)*ROUND(J13,4),2),""),"")</f>
        <v>606.72</v>
      </c>
      <c r="L13" s="98">
        <v>0.21199999999999999</v>
      </c>
      <c r="M13" s="135">
        <v>1.1391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s="130" customFormat="1" x14ac:dyDescent="0.25">
      <c r="A14" s="120"/>
      <c r="B14" s="117" t="str">
        <f>IF(AND(G14&lt;&gt;"",H14&gt;0,I14&lt;&gt;"",J14&lt;&gt;0,K14&lt;&gt;0),COUNT($B$11:B13)+1,"")</f>
        <v/>
      </c>
      <c r="C14" s="122" t="s">
        <v>4046</v>
      </c>
      <c r="D14" s="123"/>
      <c r="E14" s="120"/>
      <c r="F14" s="124"/>
      <c r="G14" s="125" t="s">
        <v>4044</v>
      </c>
      <c r="H14" s="126"/>
      <c r="I14" s="120"/>
      <c r="J14" s="126"/>
      <c r="K14" s="126" t="str">
        <f t="shared" ref="K14:K90" si="0">IFERROR(IF(H14*J14&lt;&gt;0,ROUND(ROUND(H14,4)*ROUND(J14,4),2),""),"")</f>
        <v/>
      </c>
      <c r="L14" s="128"/>
      <c r="M14" s="128"/>
      <c r="N14" s="122"/>
      <c r="O14" s="125" t="str">
        <f ca="1">IF(N14="","", INDIRECT("base!"&amp;ADDRESS(MATCH(N14,base!$C$2:'base'!$C$133,0)+1,4,4)))</f>
        <v/>
      </c>
      <c r="P14" s="125"/>
      <c r="Q14" s="125" t="str">
        <f ca="1">IF(P14="","", INDIRECT("base!"&amp;ADDRESS(MATCH(CONCATENATE(N14,"|",P14),base!$G$2:'base'!$G$1817,0)+1,6,4)))</f>
        <v/>
      </c>
      <c r="R14" s="125"/>
    </row>
    <row r="15" spans="1:18" x14ac:dyDescent="0.25">
      <c r="A15" s="47"/>
      <c r="B15" s="117">
        <f>IF(AND(G15&lt;&gt;"",H15&gt;0,I15&lt;&gt;"",J15&lt;&gt;0,K15&lt;&gt;0),COUNT($B$11:B14)+1,"")</f>
        <v>2</v>
      </c>
      <c r="C15" s="34" t="s">
        <v>4045</v>
      </c>
      <c r="D15" s="91" t="s">
        <v>3800</v>
      </c>
      <c r="E15" s="91" t="s">
        <v>4051</v>
      </c>
      <c r="F15" s="68">
        <v>45959</v>
      </c>
      <c r="G15" s="41" t="s">
        <v>4052</v>
      </c>
      <c r="H15" s="114">
        <v>1.5</v>
      </c>
      <c r="I15" s="47" t="s">
        <v>3701</v>
      </c>
      <c r="J15" s="114">
        <v>4266.09</v>
      </c>
      <c r="K15" s="119">
        <f t="shared" si="0"/>
        <v>6399.14</v>
      </c>
      <c r="L15" s="98">
        <v>0.21199999999999999</v>
      </c>
      <c r="M15" s="135">
        <v>1.1391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s="130" customFormat="1" x14ac:dyDescent="0.25">
      <c r="A16" s="120"/>
      <c r="B16" s="117" t="str">
        <f>IF(AND(G16&lt;&gt;"",H16&gt;0,I16&lt;&gt;"",J16&lt;&gt;0,K16&lt;&gt;0),COUNT($B$11:B15)+1,"")</f>
        <v/>
      </c>
      <c r="C16" s="122" t="s">
        <v>4053</v>
      </c>
      <c r="D16" s="123"/>
      <c r="E16" s="120"/>
      <c r="F16" s="124"/>
      <c r="G16" s="125" t="s">
        <v>4054</v>
      </c>
      <c r="H16" s="126"/>
      <c r="I16" s="120"/>
      <c r="J16" s="126"/>
      <c r="K16" s="126"/>
      <c r="L16" s="128"/>
      <c r="M16" s="128"/>
      <c r="N16" s="122"/>
      <c r="O16" s="125" t="str">
        <f ca="1">IF(N16="","", INDIRECT("base!"&amp;ADDRESS(MATCH(N16,base!$C$2:'base'!$C$133,0)+1,4,4)))</f>
        <v/>
      </c>
      <c r="P16" s="125"/>
      <c r="Q16" s="125" t="str">
        <f ca="1">IF(P16="","", INDIRECT("base!"&amp;ADDRESS(MATCH(CONCATENATE(N16,"|",P16),base!$G$2:'base'!$G$1817,0)+1,6,4)))</f>
        <v/>
      </c>
      <c r="R16" s="125"/>
    </row>
    <row r="17" spans="1:18" ht="30" x14ac:dyDescent="0.25">
      <c r="A17" s="47"/>
      <c r="B17" s="117">
        <f>IF(AND(G17&lt;&gt;"",H17&gt;0,I17&lt;&gt;"",J17&lt;&gt;0,K17&lt;&gt;0),COUNT($B$11:B16)+1,"")</f>
        <v>3</v>
      </c>
      <c r="C17" s="34" t="s">
        <v>4063</v>
      </c>
      <c r="D17" s="91" t="s">
        <v>3800</v>
      </c>
      <c r="E17" s="47" t="s">
        <v>4055</v>
      </c>
      <c r="F17" s="68">
        <v>45959</v>
      </c>
      <c r="G17" s="41" t="s">
        <v>4123</v>
      </c>
      <c r="H17" s="114">
        <v>910</v>
      </c>
      <c r="I17" s="47" t="s">
        <v>3695</v>
      </c>
      <c r="J17" s="114">
        <v>15.44</v>
      </c>
      <c r="K17" s="119">
        <f t="shared" si="0"/>
        <v>14050.4</v>
      </c>
      <c r="L17" s="98">
        <v>0.21199999999999999</v>
      </c>
      <c r="M17" s="135">
        <v>1.1391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7">
        <f>IF(AND(G18&lt;&gt;"",H18&gt;0,I18&lt;&gt;"",J18&lt;&gt;0,K18&lt;&gt;0),COUNT($B$11:B17)+1,"")</f>
        <v>4</v>
      </c>
      <c r="C18" s="34" t="s">
        <v>4064</v>
      </c>
      <c r="D18" s="91" t="s">
        <v>3776</v>
      </c>
      <c r="E18" s="47" t="s">
        <v>4056</v>
      </c>
      <c r="F18" s="68">
        <v>45959</v>
      </c>
      <c r="G18" s="41" t="s">
        <v>4059</v>
      </c>
      <c r="H18" s="114">
        <v>45</v>
      </c>
      <c r="I18" s="47" t="s">
        <v>3695</v>
      </c>
      <c r="J18" s="114">
        <v>9.91</v>
      </c>
      <c r="K18" s="119">
        <f t="shared" si="0"/>
        <v>445.95</v>
      </c>
      <c r="L18" s="98">
        <v>0.21199999999999999</v>
      </c>
      <c r="M18" s="135">
        <v>1.1391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60" x14ac:dyDescent="0.25">
      <c r="A19" s="47"/>
      <c r="B19" s="117">
        <f>IF(AND(G19&lt;&gt;"",H19&gt;0,I19&lt;&gt;"",J19&lt;&gt;0,K19&lt;&gt;0),COUNT($B$11:B18)+1,"")</f>
        <v>5</v>
      </c>
      <c r="C19" s="34" t="s">
        <v>4065</v>
      </c>
      <c r="D19" s="91" t="s">
        <v>3776</v>
      </c>
      <c r="E19" s="47" t="s">
        <v>4057</v>
      </c>
      <c r="F19" s="68">
        <v>45959</v>
      </c>
      <c r="G19" s="41" t="s">
        <v>4060</v>
      </c>
      <c r="H19" s="114">
        <v>45</v>
      </c>
      <c r="I19" s="47" t="s">
        <v>3695</v>
      </c>
      <c r="J19" s="114">
        <v>93.34</v>
      </c>
      <c r="K19" s="119">
        <f t="shared" si="0"/>
        <v>4200.3</v>
      </c>
      <c r="L19" s="98">
        <v>0.21199999999999999</v>
      </c>
      <c r="M19" s="135">
        <v>1.1391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30" x14ac:dyDescent="0.25">
      <c r="A20" s="47"/>
      <c r="B20" s="117">
        <f>IF(AND(G20&lt;&gt;"",H20&gt;0,I20&lt;&gt;"",J20&lt;&gt;0,K20&lt;&gt;0),COUNT($B$11:B19)+1,"")</f>
        <v>6</v>
      </c>
      <c r="C20" s="34" t="s">
        <v>4066</v>
      </c>
      <c r="D20" s="91" t="s">
        <v>3800</v>
      </c>
      <c r="E20" s="47" t="s">
        <v>4058</v>
      </c>
      <c r="F20" s="68">
        <v>45959</v>
      </c>
      <c r="G20" s="41" t="s">
        <v>4061</v>
      </c>
      <c r="H20" s="114">
        <v>935</v>
      </c>
      <c r="I20" s="47" t="s">
        <v>3695</v>
      </c>
      <c r="J20" s="114">
        <v>5.64</v>
      </c>
      <c r="K20" s="119">
        <f t="shared" si="0"/>
        <v>5273.4</v>
      </c>
      <c r="L20" s="98">
        <v>0.21199999999999999</v>
      </c>
      <c r="M20" s="135">
        <v>1.1391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s="130" customFormat="1" x14ac:dyDescent="0.25">
      <c r="A21" s="120"/>
      <c r="B21" s="117" t="str">
        <f>IF(AND(G21&lt;&gt;"",H21&gt;0,I21&lt;&gt;"",J21&lt;&gt;0,K21&lt;&gt;0),COUNT($B$11:B20)+1,"")</f>
        <v/>
      </c>
      <c r="C21" s="122" t="s">
        <v>4062</v>
      </c>
      <c r="D21" s="123"/>
      <c r="E21" s="120"/>
      <c r="F21" s="124"/>
      <c r="G21" s="125" t="s">
        <v>4054</v>
      </c>
      <c r="H21" s="126"/>
      <c r="I21" s="120"/>
      <c r="J21" s="126"/>
      <c r="K21" s="126"/>
      <c r="L21" s="128"/>
      <c r="M21" s="128"/>
      <c r="N21" s="122"/>
      <c r="O21" s="125" t="str">
        <f ca="1">IF(N21="","", INDIRECT("base!"&amp;ADDRESS(MATCH(N21,base!$C$2:'base'!$C$133,0)+1,4,4)))</f>
        <v/>
      </c>
      <c r="P21" s="125"/>
      <c r="Q21" s="125" t="str">
        <f ca="1">IF(P21="","", INDIRECT("base!"&amp;ADDRESS(MATCH(CONCATENATE(N21,"|",P21),base!$G$2:'base'!$G$1817,0)+1,6,4)))</f>
        <v/>
      </c>
      <c r="R21" s="125"/>
    </row>
    <row r="22" spans="1:18" ht="60" x14ac:dyDescent="0.25">
      <c r="A22" s="47"/>
      <c r="B22" s="117">
        <f>IF(AND(G22&lt;&gt;"",H22&gt;0,I22&lt;&gt;"",J22&lt;&gt;0,K22&lt;&gt;0),COUNT($B$11:B21)+1,"")</f>
        <v>7</v>
      </c>
      <c r="C22" s="34" t="s">
        <v>4067</v>
      </c>
      <c r="D22" s="91" t="s">
        <v>3800</v>
      </c>
      <c r="E22" s="47" t="s">
        <v>4072</v>
      </c>
      <c r="F22" s="68">
        <v>45959</v>
      </c>
      <c r="G22" s="41" t="s">
        <v>4124</v>
      </c>
      <c r="H22" s="114">
        <v>910</v>
      </c>
      <c r="I22" s="47" t="s">
        <v>3695</v>
      </c>
      <c r="J22" s="114">
        <v>194.31</v>
      </c>
      <c r="K22" s="119">
        <f t="shared" si="0"/>
        <v>176822.1</v>
      </c>
      <c r="L22" s="98">
        <v>0.21199999999999999</v>
      </c>
      <c r="M22" s="135">
        <v>1.1391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8</v>
      </c>
      <c r="C23" s="34" t="s">
        <v>4068</v>
      </c>
      <c r="D23" s="91" t="s">
        <v>3776</v>
      </c>
      <c r="E23" s="47" t="s">
        <v>4073</v>
      </c>
      <c r="F23" s="68">
        <v>45959</v>
      </c>
      <c r="G23" s="41" t="s">
        <v>4077</v>
      </c>
      <c r="H23" s="114">
        <v>148</v>
      </c>
      <c r="I23" s="47" t="s">
        <v>3694</v>
      </c>
      <c r="J23" s="114">
        <v>121.65</v>
      </c>
      <c r="K23" s="119">
        <f t="shared" si="0"/>
        <v>18004.2</v>
      </c>
      <c r="L23" s="98">
        <v>0.21199999999999999</v>
      </c>
      <c r="M23" s="135">
        <v>1.1391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7">
        <f>IF(AND(G24&lt;&gt;"",H24&gt;0,I24&lt;&gt;"",J24&lt;&gt;0,K24&lt;&gt;0),COUNT($B$11:B23)+1,"")</f>
        <v>9</v>
      </c>
      <c r="C24" s="34" t="s">
        <v>4069</v>
      </c>
      <c r="D24" s="91" t="s">
        <v>3800</v>
      </c>
      <c r="E24" s="47" t="s">
        <v>4074</v>
      </c>
      <c r="F24" s="68">
        <v>45959</v>
      </c>
      <c r="G24" s="41" t="s">
        <v>4078</v>
      </c>
      <c r="H24" s="114">
        <v>78</v>
      </c>
      <c r="I24" s="47" t="s">
        <v>3694</v>
      </c>
      <c r="J24" s="114">
        <v>125.56</v>
      </c>
      <c r="K24" s="119">
        <f t="shared" si="0"/>
        <v>9793.68</v>
      </c>
      <c r="L24" s="98">
        <v>0.21199999999999999</v>
      </c>
      <c r="M24" s="135">
        <v>1.1391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10</v>
      </c>
      <c r="C25" s="34" t="s">
        <v>4070</v>
      </c>
      <c r="D25" s="91" t="s">
        <v>3776</v>
      </c>
      <c r="E25" s="47" t="s">
        <v>4075</v>
      </c>
      <c r="F25" s="68">
        <v>45959</v>
      </c>
      <c r="G25" s="41" t="s">
        <v>4079</v>
      </c>
      <c r="H25" s="114">
        <v>70</v>
      </c>
      <c r="I25" s="47" t="s">
        <v>3694</v>
      </c>
      <c r="J25" s="114">
        <v>42.55</v>
      </c>
      <c r="K25" s="119">
        <f t="shared" si="0"/>
        <v>2978.5</v>
      </c>
      <c r="L25" s="98">
        <v>0.21199999999999999</v>
      </c>
      <c r="M25" s="135">
        <v>1.1391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7">
        <f>IF(AND(G26&lt;&gt;"",H26&gt;0,I26&lt;&gt;"",J26&lt;&gt;0,K26&lt;&gt;0),COUNT($B$11:B25)+1,"")</f>
        <v>11</v>
      </c>
      <c r="C26" s="34" t="s">
        <v>4071</v>
      </c>
      <c r="D26" s="91" t="s">
        <v>3776</v>
      </c>
      <c r="E26" s="47" t="s">
        <v>4076</v>
      </c>
      <c r="F26" s="68">
        <v>45959</v>
      </c>
      <c r="G26" s="41" t="s">
        <v>4080</v>
      </c>
      <c r="H26" s="114">
        <v>30</v>
      </c>
      <c r="I26" s="47" t="s">
        <v>3701</v>
      </c>
      <c r="J26" s="114">
        <v>47.17</v>
      </c>
      <c r="K26" s="119">
        <f t="shared" si="0"/>
        <v>1415.1</v>
      </c>
      <c r="L26" s="98">
        <v>0.21199999999999999</v>
      </c>
      <c r="M26" s="135">
        <v>1.1391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s="130" customFormat="1" x14ac:dyDescent="0.25">
      <c r="A27" s="120"/>
      <c r="B27" s="117" t="str">
        <f>IF(AND(G27&lt;&gt;"",H27&gt;0,I27&lt;&gt;"",J27&lt;&gt;0,K27&lt;&gt;0),COUNT($B$11:B26)+1,"")</f>
        <v/>
      </c>
      <c r="C27" s="122" t="s">
        <v>4083</v>
      </c>
      <c r="D27" s="123"/>
      <c r="E27" s="120"/>
      <c r="F27" s="124"/>
      <c r="G27" s="125" t="s">
        <v>4081</v>
      </c>
      <c r="H27" s="126"/>
      <c r="I27" s="120"/>
      <c r="J27" s="126"/>
      <c r="K27" s="126"/>
      <c r="L27" s="128"/>
      <c r="M27" s="128"/>
      <c r="N27" s="122"/>
      <c r="O27" s="125" t="str">
        <f ca="1">IF(N27="","", INDIRECT("base!"&amp;ADDRESS(MATCH(N27,base!$C$2:'base'!$C$133,0)+1,4,4)))</f>
        <v/>
      </c>
      <c r="P27" s="125"/>
      <c r="Q27" s="125" t="str">
        <f ca="1">IF(P27="","", INDIRECT("base!"&amp;ADDRESS(MATCH(CONCATENATE(N27,"|",P27),base!$G$2:'base'!$G$1817,0)+1,6,4)))</f>
        <v/>
      </c>
      <c r="R27" s="125"/>
    </row>
    <row r="28" spans="1:18" s="130" customFormat="1" x14ac:dyDescent="0.25">
      <c r="A28" s="120"/>
      <c r="B28" s="117" t="str">
        <f>IF(AND(G28&lt;&gt;"",H28&gt;0,I28&lt;&gt;"",J28&lt;&gt;0,K28&lt;&gt;0),COUNT($B$11:B27)+1,"")</f>
        <v/>
      </c>
      <c r="C28" s="122" t="s">
        <v>4084</v>
      </c>
      <c r="D28" s="123"/>
      <c r="E28" s="120"/>
      <c r="F28" s="124"/>
      <c r="G28" s="125" t="s">
        <v>4082</v>
      </c>
      <c r="H28" s="126"/>
      <c r="I28" s="120"/>
      <c r="J28" s="126"/>
      <c r="K28" s="126"/>
      <c r="L28" s="128"/>
      <c r="M28" s="128"/>
      <c r="N28" s="122"/>
      <c r="O28" s="125" t="str">
        <f ca="1">IF(N28="","", INDIRECT("base!"&amp;ADDRESS(MATCH(N28,base!$C$2:'base'!$C$133,0)+1,4,4)))</f>
        <v/>
      </c>
      <c r="P28" s="125"/>
      <c r="Q28" s="125" t="str">
        <f ca="1">IF(P28="","", INDIRECT("base!"&amp;ADDRESS(MATCH(CONCATENATE(N28,"|",P28),base!$G$2:'base'!$G$1817,0)+1,6,4)))</f>
        <v/>
      </c>
      <c r="R28" s="125"/>
    </row>
    <row r="29" spans="1:18" ht="30" x14ac:dyDescent="0.25">
      <c r="A29" s="47"/>
      <c r="B29" s="117">
        <f>IF(AND(G29&lt;&gt;"",H29&gt;0,I29&lt;&gt;"",J29&lt;&gt;0,K29&lt;&gt;0),COUNT($B$11:B28)+1,"")</f>
        <v>12</v>
      </c>
      <c r="C29" s="34" t="s">
        <v>4085</v>
      </c>
      <c r="D29" s="91" t="s">
        <v>3776</v>
      </c>
      <c r="E29" s="47" t="s">
        <v>4087</v>
      </c>
      <c r="F29" s="68">
        <v>45959</v>
      </c>
      <c r="G29" s="41" t="s">
        <v>4089</v>
      </c>
      <c r="H29" s="114">
        <v>126</v>
      </c>
      <c r="I29" s="47" t="s">
        <v>3695</v>
      </c>
      <c r="J29" s="114">
        <v>4.76</v>
      </c>
      <c r="K29" s="119">
        <f t="shared" si="0"/>
        <v>599.76</v>
      </c>
      <c r="L29" s="98">
        <v>0.21199999999999999</v>
      </c>
      <c r="M29" s="135">
        <v>1.1391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60" x14ac:dyDescent="0.25">
      <c r="A30" s="47"/>
      <c r="B30" s="117">
        <f>IF(AND(G30&lt;&gt;"",H30&gt;0,I30&lt;&gt;"",J30&lt;&gt;0,K30&lt;&gt;0),COUNT($B$11:B29)+1,"")</f>
        <v>13</v>
      </c>
      <c r="C30" s="34" t="s">
        <v>4086</v>
      </c>
      <c r="D30" s="91" t="s">
        <v>3776</v>
      </c>
      <c r="E30" s="47" t="s">
        <v>4088</v>
      </c>
      <c r="F30" s="68">
        <v>45959</v>
      </c>
      <c r="G30" s="41" t="s">
        <v>4090</v>
      </c>
      <c r="H30" s="114">
        <v>126</v>
      </c>
      <c r="I30" s="47" t="s">
        <v>3695</v>
      </c>
      <c r="J30" s="114">
        <v>0.9</v>
      </c>
      <c r="K30" s="119">
        <f t="shared" si="0"/>
        <v>113.4</v>
      </c>
      <c r="L30" s="98">
        <v>0.21199999999999999</v>
      </c>
      <c r="M30" s="135">
        <v>1.1391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s="130" customFormat="1" x14ac:dyDescent="0.25">
      <c r="A31" s="120"/>
      <c r="B31" s="117" t="str">
        <f>IF(AND(G31&lt;&gt;"",H31&gt;0,I31&lt;&gt;"",J31&lt;&gt;0,K31&lt;&gt;0),COUNT($B$11:B30)+1,"")</f>
        <v/>
      </c>
      <c r="C31" s="122" t="str">
        <f t="shared" ref="C31" ca="1" si="1">IF(OR($C31=0,$L31=""),"-",CONCATENATE(#REF!&amp;".",IF(AND($A$5&gt;=2,$C31&gt;=2),#REF!&amp;".",""),IF(AND($A$5&gt;=3,$C31&gt;=3),#REF!&amp;".",""),IF(AND($A$5&gt;=4,$C31&gt;=4),#REF!&amp;".",""),IF($C31="S",#REF!&amp;".","")))</f>
        <v>2.2.</v>
      </c>
      <c r="D31" s="123"/>
      <c r="E31" s="120"/>
      <c r="F31" s="124"/>
      <c r="G31" s="125" t="s">
        <v>4091</v>
      </c>
      <c r="H31" s="126"/>
      <c r="I31" s="120"/>
      <c r="J31" s="126"/>
      <c r="K31" s="126"/>
      <c r="L31" s="128"/>
      <c r="M31" s="128"/>
      <c r="N31" s="122"/>
      <c r="O31" s="125" t="str">
        <f ca="1">IF(N31="","", INDIRECT("base!"&amp;ADDRESS(MATCH(N31,base!$C$2:'base'!$C$133,0)+1,4,4)))</f>
        <v/>
      </c>
      <c r="P31" s="125"/>
      <c r="Q31" s="125" t="str">
        <f ca="1">IF(P31="","", INDIRECT("base!"&amp;ADDRESS(MATCH(CONCATENATE(N31,"|",P31),base!$G$2:'base'!$G$1817,0)+1,6,4)))</f>
        <v/>
      </c>
      <c r="R31" s="125"/>
    </row>
    <row r="32" spans="1:18" ht="45" x14ac:dyDescent="0.25">
      <c r="A32" s="47"/>
      <c r="B32" s="117">
        <f>IF(AND(G32&lt;&gt;"",H32&gt;0,I32&lt;&gt;"",J32&lt;&gt;0,K32&lt;&gt;0),COUNT($B$11:B31)+1,"")</f>
        <v>14</v>
      </c>
      <c r="C32" s="34" t="s">
        <v>4092</v>
      </c>
      <c r="D32" s="91" t="s">
        <v>3776</v>
      </c>
      <c r="E32" s="47" t="s">
        <v>4093</v>
      </c>
      <c r="F32" s="68">
        <v>45959</v>
      </c>
      <c r="G32" s="41" t="s">
        <v>4094</v>
      </c>
      <c r="H32" s="114">
        <v>126</v>
      </c>
      <c r="I32" s="47" t="s">
        <v>3695</v>
      </c>
      <c r="J32" s="114">
        <v>223.48</v>
      </c>
      <c r="K32" s="119">
        <f t="shared" si="0"/>
        <v>28158.48</v>
      </c>
      <c r="L32" s="98">
        <v>0.21199999999999999</v>
      </c>
      <c r="M32" s="135">
        <v>1.1391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s="130" customFormat="1" x14ac:dyDescent="0.25">
      <c r="A33" s="120"/>
      <c r="B33" s="117" t="str">
        <f>IF(AND(G33&lt;&gt;"",H33&gt;0,I33&lt;&gt;"",J33&lt;&gt;0,K33&lt;&gt;0),COUNT($B$11:B32)+1,"")</f>
        <v/>
      </c>
      <c r="C33" s="122" t="s">
        <v>4095</v>
      </c>
      <c r="D33" s="123"/>
      <c r="E33" s="120"/>
      <c r="F33" s="124"/>
      <c r="G33" s="125" t="s">
        <v>4096</v>
      </c>
      <c r="H33" s="126"/>
      <c r="I33" s="120"/>
      <c r="J33" s="126"/>
      <c r="K33" s="126"/>
      <c r="L33" s="128"/>
      <c r="M33" s="128"/>
      <c r="N33" s="122"/>
      <c r="O33" s="125" t="str">
        <f ca="1">IF(N33="","", INDIRECT("base!"&amp;ADDRESS(MATCH(N33,base!$C$2:'base'!$C$133,0)+1,4,4)))</f>
        <v/>
      </c>
      <c r="P33" s="125"/>
      <c r="Q33" s="125" t="str">
        <f ca="1">IF(P33="","", INDIRECT("base!"&amp;ADDRESS(MATCH(CONCATENATE(N33,"|",P33),base!$G$2:'base'!$G$1817,0)+1,6,4)))</f>
        <v/>
      </c>
      <c r="R33" s="125"/>
    </row>
    <row r="34" spans="1:18" ht="60" x14ac:dyDescent="0.25">
      <c r="A34" s="47"/>
      <c r="B34" s="117">
        <f>IF(AND(G34&lt;&gt;"",H34&gt;0,I34&lt;&gt;"",J34&lt;&gt;0,K34&lt;&gt;0),COUNT($B$11:B33)+1,"")</f>
        <v>15</v>
      </c>
      <c r="C34" s="34" t="s">
        <v>4097</v>
      </c>
      <c r="D34" s="91" t="s">
        <v>3776</v>
      </c>
      <c r="E34" s="47" t="s">
        <v>4098</v>
      </c>
      <c r="F34" s="68">
        <v>45959</v>
      </c>
      <c r="G34" s="41" t="s">
        <v>4104</v>
      </c>
      <c r="H34" s="114">
        <v>1</v>
      </c>
      <c r="I34" s="47" t="s">
        <v>3701</v>
      </c>
      <c r="J34" s="114">
        <v>25.23</v>
      </c>
      <c r="K34" s="119">
        <f t="shared" si="0"/>
        <v>25.23</v>
      </c>
      <c r="L34" s="98">
        <v>0.21199999999999999</v>
      </c>
      <c r="M34" s="135">
        <v>1.1391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45" x14ac:dyDescent="0.25">
      <c r="A35" s="47"/>
      <c r="B35" s="117">
        <f>IF(AND(G35&lt;&gt;"",H35&gt;0,I35&lt;&gt;"",J35&lt;&gt;0,K35&lt;&gt;0),COUNT($B$11:B34)+1,"")</f>
        <v>16</v>
      </c>
      <c r="C35" s="34" t="s">
        <v>4099</v>
      </c>
      <c r="D35" s="91" t="s">
        <v>3776</v>
      </c>
      <c r="E35" s="47" t="s">
        <v>4100</v>
      </c>
      <c r="F35" s="68">
        <v>45959</v>
      </c>
      <c r="G35" s="41" t="s">
        <v>4105</v>
      </c>
      <c r="H35" s="114">
        <v>15</v>
      </c>
      <c r="I35" s="47" t="s">
        <v>3694</v>
      </c>
      <c r="J35" s="114">
        <v>63.59</v>
      </c>
      <c r="K35" s="119">
        <f t="shared" si="0"/>
        <v>953.85</v>
      </c>
      <c r="L35" s="98">
        <v>0.21199999999999999</v>
      </c>
      <c r="M35" s="135">
        <v>1.1391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60" x14ac:dyDescent="0.25">
      <c r="A36" s="47"/>
      <c r="B36" s="117">
        <f>IF(AND(G36&lt;&gt;"",H36&gt;0,I36&lt;&gt;"",J36&lt;&gt;0,K36&lt;&gt;0),COUNT($B$11:B35)+1,"")</f>
        <v>17</v>
      </c>
      <c r="C36" s="34" t="s">
        <v>4101</v>
      </c>
      <c r="D36" s="91" t="s">
        <v>3776</v>
      </c>
      <c r="E36" s="47" t="s">
        <v>4102</v>
      </c>
      <c r="F36" s="68">
        <v>45959</v>
      </c>
      <c r="G36" s="41" t="s">
        <v>4106</v>
      </c>
      <c r="H36" s="114">
        <v>3</v>
      </c>
      <c r="I36" s="47" t="s">
        <v>3701</v>
      </c>
      <c r="J36" s="114">
        <v>100.75</v>
      </c>
      <c r="K36" s="119">
        <f t="shared" si="0"/>
        <v>302.25</v>
      </c>
      <c r="L36" s="98">
        <v>0.21199999999999999</v>
      </c>
      <c r="M36" s="135">
        <v>1.1391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45" x14ac:dyDescent="0.25">
      <c r="A37" s="47"/>
      <c r="B37" s="117">
        <f>IF(AND(G37&lt;&gt;"",H37&gt;0,I37&lt;&gt;"",J37&lt;&gt;0,K37&lt;&gt;0),COUNT($B$11:B36)+1,"")</f>
        <v>18</v>
      </c>
      <c r="C37" s="34" t="s">
        <v>4103</v>
      </c>
      <c r="D37" s="91" t="s">
        <v>3776</v>
      </c>
      <c r="E37" s="47" t="s">
        <v>4076</v>
      </c>
      <c r="F37" s="68">
        <v>45959</v>
      </c>
      <c r="G37" s="41" t="s">
        <v>4080</v>
      </c>
      <c r="H37" s="114">
        <v>1</v>
      </c>
      <c r="I37" s="47" t="s">
        <v>3701</v>
      </c>
      <c r="J37" s="114">
        <v>47.17</v>
      </c>
      <c r="K37" s="119">
        <f t="shared" si="0"/>
        <v>47.17</v>
      </c>
      <c r="L37" s="98">
        <v>0.21199999999999999</v>
      </c>
      <c r="M37" s="135">
        <v>1.1391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s="130" customFormat="1" x14ac:dyDescent="0.25">
      <c r="A38" s="120"/>
      <c r="B38" s="117" t="str">
        <f>IF(AND(G38&lt;&gt;"",H38&gt;0,I38&lt;&gt;"",J38&lt;&gt;0,K38&lt;&gt;0),COUNT($B$11:B37)+1,"")</f>
        <v/>
      </c>
      <c r="C38" s="122" t="s">
        <v>4108</v>
      </c>
      <c r="D38" s="123"/>
      <c r="E38" s="120"/>
      <c r="F38" s="124"/>
      <c r="G38" s="125" t="s">
        <v>4107</v>
      </c>
      <c r="H38" s="126"/>
      <c r="I38" s="120"/>
      <c r="J38" s="126"/>
      <c r="K38" s="126" t="str">
        <f t="shared" si="0"/>
        <v/>
      </c>
      <c r="L38" s="128"/>
      <c r="M38" s="128"/>
      <c r="N38" s="122"/>
      <c r="O38" s="125" t="str">
        <f ca="1">IF(N38="","", INDIRECT("base!"&amp;ADDRESS(MATCH(N38,base!$C$2:'base'!$C$133,0)+1,4,4)))</f>
        <v/>
      </c>
      <c r="P38" s="125"/>
      <c r="Q38" s="125" t="str">
        <f ca="1">IF(P38="","", INDIRECT("base!"&amp;ADDRESS(MATCH(CONCATENATE(N38,"|",P38),base!$G$2:'base'!$G$1817,0)+1,6,4)))</f>
        <v/>
      </c>
      <c r="R38" s="125"/>
    </row>
    <row r="39" spans="1:18" ht="30" x14ac:dyDescent="0.25">
      <c r="A39" s="47"/>
      <c r="B39" s="117">
        <f>IF(AND(G39&lt;&gt;"",H39&gt;0,I39&lt;&gt;"",J39&lt;&gt;0,K39&lt;&gt;0),COUNT($B$11:B38)+1,"")</f>
        <v>19</v>
      </c>
      <c r="C39" s="34" t="s">
        <v>4109</v>
      </c>
      <c r="D39" s="91" t="s">
        <v>3776</v>
      </c>
      <c r="E39" s="47" t="s">
        <v>4110</v>
      </c>
      <c r="F39" s="68">
        <v>45959</v>
      </c>
      <c r="G39" s="41" t="s">
        <v>4111</v>
      </c>
      <c r="H39" s="114">
        <v>126</v>
      </c>
      <c r="I39" s="47" t="s">
        <v>3695</v>
      </c>
      <c r="J39" s="114">
        <v>4.6399999999999997</v>
      </c>
      <c r="K39" s="106">
        <f t="shared" si="0"/>
        <v>584.64</v>
      </c>
      <c r="L39" s="98">
        <v>0.21199999999999999</v>
      </c>
      <c r="M39" s="135">
        <v>1.1391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s="130" customFormat="1" x14ac:dyDescent="0.25">
      <c r="A40" s="120"/>
      <c r="B40" s="117" t="str">
        <f>IF(AND(G40&lt;&gt;"",H40&gt;0,I40&lt;&gt;"",J40&lt;&gt;0,K40&lt;&gt;0),COUNT($B$11:B39)+1,"")</f>
        <v/>
      </c>
      <c r="C40" s="122" t="s">
        <v>4113</v>
      </c>
      <c r="D40" s="123"/>
      <c r="E40" s="120"/>
      <c r="F40" s="124"/>
      <c r="G40" s="125" t="s">
        <v>4081</v>
      </c>
      <c r="H40" s="126"/>
      <c r="I40" s="120"/>
      <c r="J40" s="126"/>
      <c r="K40" s="126"/>
      <c r="L40" s="128"/>
      <c r="M40" s="128"/>
      <c r="N40" s="122"/>
      <c r="O40" s="125" t="str">
        <f ca="1">IF(N40="","", INDIRECT("base!"&amp;ADDRESS(MATCH(N40,base!$C$2:'base'!$C$133,0)+1,4,4)))</f>
        <v/>
      </c>
      <c r="P40" s="125"/>
      <c r="Q40" s="125" t="str">
        <f ca="1">IF(P40="","", INDIRECT("base!"&amp;ADDRESS(MATCH(CONCATENATE(N40,"|",P40),base!$G$2:'base'!$G$1817,0)+1,6,4)))</f>
        <v/>
      </c>
      <c r="R40" s="125"/>
    </row>
    <row r="41" spans="1:18" s="130" customFormat="1" x14ac:dyDescent="0.25">
      <c r="A41" s="120"/>
      <c r="B41" s="117" t="str">
        <f>IF(AND(G41&lt;&gt;"",H41&gt;0,I41&lt;&gt;"",J41&lt;&gt;0,K41&lt;&gt;0),COUNT($B$11:B40)+1,"")</f>
        <v/>
      </c>
      <c r="C41" s="122" t="s">
        <v>4114</v>
      </c>
      <c r="D41" s="123"/>
      <c r="E41" s="120"/>
      <c r="F41" s="124"/>
      <c r="G41" s="125" t="s">
        <v>4082</v>
      </c>
      <c r="H41" s="126"/>
      <c r="I41" s="120"/>
      <c r="J41" s="126"/>
      <c r="K41" s="126"/>
      <c r="L41" s="128"/>
      <c r="M41" s="128"/>
      <c r="N41" s="122"/>
      <c r="O41" s="125" t="str">
        <f ca="1">IF(N41="","", INDIRECT("base!"&amp;ADDRESS(MATCH(N41,base!$C$2:'base'!$C$133,0)+1,4,4)))</f>
        <v/>
      </c>
      <c r="P41" s="125"/>
      <c r="Q41" s="125" t="str">
        <f ca="1">IF(P41="","", INDIRECT("base!"&amp;ADDRESS(MATCH(CONCATENATE(N41,"|",P41),base!$G$2:'base'!$G$1817,0)+1,6,4)))</f>
        <v/>
      </c>
      <c r="R41" s="125"/>
    </row>
    <row r="42" spans="1:18" ht="30" x14ac:dyDescent="0.25">
      <c r="A42" s="47"/>
      <c r="B42" s="117">
        <f>IF(AND(G42&lt;&gt;"",H42&gt;0,I42&lt;&gt;"",J42&lt;&gt;0,K42&lt;&gt;0),COUNT($B$11:B41)+1,"")</f>
        <v>20</v>
      </c>
      <c r="C42" s="34" t="s">
        <v>4115</v>
      </c>
      <c r="D42" s="91" t="s">
        <v>3776</v>
      </c>
      <c r="E42" s="47" t="s">
        <v>4087</v>
      </c>
      <c r="F42" s="68">
        <v>45959</v>
      </c>
      <c r="G42" s="41" t="s">
        <v>4089</v>
      </c>
      <c r="H42" s="114">
        <v>60</v>
      </c>
      <c r="I42" s="47" t="s">
        <v>3695</v>
      </c>
      <c r="J42" s="114">
        <v>4.76</v>
      </c>
      <c r="K42" s="119">
        <f t="shared" ref="K42:K43" si="2">IFERROR(IF(H42*J42&lt;&gt;0,ROUND(ROUND(H42,4)*ROUND(J42,4),2),""),"")</f>
        <v>285.60000000000002</v>
      </c>
      <c r="L42" s="98">
        <v>0.21199999999999999</v>
      </c>
      <c r="M42" s="135">
        <v>1.1391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60" x14ac:dyDescent="0.25">
      <c r="A43" s="47"/>
      <c r="B43" s="117">
        <f>IF(AND(G43&lt;&gt;"",H43&gt;0,I43&lt;&gt;"",J43&lt;&gt;0,K43&lt;&gt;0),COUNT($B$11:B42)+1,"")</f>
        <v>21</v>
      </c>
      <c r="C43" s="34" t="s">
        <v>4116</v>
      </c>
      <c r="D43" s="91" t="s">
        <v>3776</v>
      </c>
      <c r="E43" s="47" t="s">
        <v>4088</v>
      </c>
      <c r="F43" s="68">
        <v>45959</v>
      </c>
      <c r="G43" s="41" t="s">
        <v>4090</v>
      </c>
      <c r="H43" s="114">
        <v>60</v>
      </c>
      <c r="I43" s="47" t="s">
        <v>3695</v>
      </c>
      <c r="J43" s="114">
        <v>0.9</v>
      </c>
      <c r="K43" s="119">
        <f t="shared" si="2"/>
        <v>54</v>
      </c>
      <c r="L43" s="98">
        <v>0.21199999999999999</v>
      </c>
      <c r="M43" s="135">
        <v>1.1391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s="130" customFormat="1" x14ac:dyDescent="0.25">
      <c r="A44" s="120"/>
      <c r="B44" s="117" t="str">
        <f>IF(AND(G44&lt;&gt;"",H44&gt;0,I44&lt;&gt;"",J44&lt;&gt;0,K44&lt;&gt;0),COUNT($B$11:B43)+1,"")</f>
        <v/>
      </c>
      <c r="C44" s="122" t="s">
        <v>4119</v>
      </c>
      <c r="D44" s="123"/>
      <c r="E44" s="120"/>
      <c r="F44" s="124"/>
      <c r="G44" s="125" t="s">
        <v>4091</v>
      </c>
      <c r="H44" s="126"/>
      <c r="I44" s="120"/>
      <c r="J44" s="126"/>
      <c r="K44" s="126"/>
      <c r="L44" s="128"/>
      <c r="M44" s="128"/>
      <c r="N44" s="122"/>
      <c r="O44" s="125" t="str">
        <f ca="1">IF(N44="","", INDIRECT("base!"&amp;ADDRESS(MATCH(N44,base!$C$2:'base'!$C$133,0)+1,4,4)))</f>
        <v/>
      </c>
      <c r="P44" s="125"/>
      <c r="Q44" s="125" t="str">
        <f ca="1">IF(P44="","", INDIRECT("base!"&amp;ADDRESS(MATCH(CONCATENATE(N44,"|",P44),base!$G$2:'base'!$G$1817,0)+1,6,4)))</f>
        <v/>
      </c>
      <c r="R44" s="125"/>
    </row>
    <row r="45" spans="1:18" ht="45" x14ac:dyDescent="0.25">
      <c r="A45" s="47"/>
      <c r="B45" s="117">
        <f>IF(AND(G45&lt;&gt;"",H45&gt;0,I45&lt;&gt;"",J45&lt;&gt;0,K45&lt;&gt;0),COUNT($B$11:B44)+1,"")</f>
        <v>22</v>
      </c>
      <c r="C45" s="34" t="s">
        <v>4120</v>
      </c>
      <c r="D45" s="91" t="s">
        <v>3776</v>
      </c>
      <c r="E45" s="47" t="s">
        <v>4093</v>
      </c>
      <c r="F45" s="68">
        <v>45959</v>
      </c>
      <c r="G45" s="41" t="s">
        <v>4094</v>
      </c>
      <c r="H45" s="114">
        <v>60</v>
      </c>
      <c r="I45" s="47" t="s">
        <v>3695</v>
      </c>
      <c r="J45" s="114">
        <v>223.48</v>
      </c>
      <c r="K45" s="119">
        <f t="shared" ref="K45" si="3">IFERROR(IF(H45*J45&lt;&gt;0,ROUND(ROUND(H45,4)*ROUND(J45,4),2),""),"")</f>
        <v>13408.8</v>
      </c>
      <c r="L45" s="98">
        <v>0.21199999999999999</v>
      </c>
      <c r="M45" s="135">
        <v>1.1391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s="130" customFormat="1" x14ac:dyDescent="0.25">
      <c r="A46" s="120"/>
      <c r="B46" s="117" t="str">
        <f>IF(AND(G46&lt;&gt;"",H46&gt;0,I46&lt;&gt;"",J46&lt;&gt;0,K46&lt;&gt;0),COUNT($B$11:B45)+1,"")</f>
        <v/>
      </c>
      <c r="C46" s="122" t="s">
        <v>4128</v>
      </c>
      <c r="D46" s="123"/>
      <c r="E46" s="120"/>
      <c r="F46" s="124"/>
      <c r="G46" s="125" t="s">
        <v>4096</v>
      </c>
      <c r="H46" s="126"/>
      <c r="I46" s="120"/>
      <c r="J46" s="126"/>
      <c r="K46" s="126"/>
      <c r="L46" s="128"/>
      <c r="M46" s="128"/>
      <c r="N46" s="122"/>
      <c r="O46" s="125" t="str">
        <f ca="1">IF(N46="","", INDIRECT("base!"&amp;ADDRESS(MATCH(N46,base!$C$2:'base'!$C$133,0)+1,4,4)))</f>
        <v/>
      </c>
      <c r="P46" s="125"/>
      <c r="Q46" s="125" t="str">
        <f ca="1">IF(P46="","", INDIRECT("base!"&amp;ADDRESS(MATCH(CONCATENATE(N46,"|",P46),base!$G$2:'base'!$G$1817,0)+1,6,4)))</f>
        <v/>
      </c>
      <c r="R46" s="125"/>
    </row>
    <row r="47" spans="1:18" ht="60" x14ac:dyDescent="0.25">
      <c r="A47" s="47"/>
      <c r="B47" s="117">
        <f>IF(AND(G47&lt;&gt;"",H47&gt;0,I47&lt;&gt;"",J47&lt;&gt;0,K47&lt;&gt;0),COUNT($B$11:B46)+1,"")</f>
        <v>23</v>
      </c>
      <c r="C47" s="34" t="s">
        <v>4122</v>
      </c>
      <c r="D47" s="91" t="s">
        <v>3776</v>
      </c>
      <c r="E47" s="47" t="s">
        <v>4098</v>
      </c>
      <c r="F47" s="68">
        <v>45959</v>
      </c>
      <c r="G47" s="41" t="s">
        <v>4104</v>
      </c>
      <c r="H47" s="114">
        <v>1</v>
      </c>
      <c r="I47" s="47" t="s">
        <v>3701</v>
      </c>
      <c r="J47" s="114">
        <v>25.23</v>
      </c>
      <c r="K47" s="119">
        <f t="shared" ref="K47:K52" si="4">IFERROR(IF(H47*J47&lt;&gt;0,ROUND(ROUND(H47,4)*ROUND(J47,4),2),""),"")</f>
        <v>25.23</v>
      </c>
      <c r="L47" s="98">
        <v>0.21199999999999999</v>
      </c>
      <c r="M47" s="135">
        <v>1.1391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45" x14ac:dyDescent="0.25">
      <c r="A48" s="47"/>
      <c r="B48" s="117">
        <f>IF(AND(G48&lt;&gt;"",H48&gt;0,I48&lt;&gt;"",J48&lt;&gt;0,K48&lt;&gt;0),COUNT($B$11:B47)+1,"")</f>
        <v>24</v>
      </c>
      <c r="C48" s="34" t="s">
        <v>4129</v>
      </c>
      <c r="D48" s="91" t="s">
        <v>3776</v>
      </c>
      <c r="E48" s="47" t="s">
        <v>4100</v>
      </c>
      <c r="F48" s="68">
        <v>45959</v>
      </c>
      <c r="G48" s="41" t="s">
        <v>4105</v>
      </c>
      <c r="H48" s="114">
        <v>15</v>
      </c>
      <c r="I48" s="47" t="s">
        <v>3694</v>
      </c>
      <c r="J48" s="114">
        <v>63.59</v>
      </c>
      <c r="K48" s="119">
        <f t="shared" si="4"/>
        <v>953.85</v>
      </c>
      <c r="L48" s="98">
        <v>0.21199999999999999</v>
      </c>
      <c r="M48" s="135">
        <v>1.1391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60" x14ac:dyDescent="0.25">
      <c r="A49" s="47"/>
      <c r="B49" s="117">
        <f>IF(AND(G49&lt;&gt;"",H49&gt;0,I49&lt;&gt;"",J49&lt;&gt;0,K49&lt;&gt;0),COUNT($B$11:B48)+1,"")</f>
        <v>25</v>
      </c>
      <c r="C49" s="34" t="s">
        <v>4130</v>
      </c>
      <c r="D49" s="91" t="s">
        <v>3776</v>
      </c>
      <c r="E49" s="47" t="s">
        <v>4102</v>
      </c>
      <c r="F49" s="68">
        <v>45959</v>
      </c>
      <c r="G49" s="41" t="s">
        <v>4106</v>
      </c>
      <c r="H49" s="114">
        <v>3</v>
      </c>
      <c r="I49" s="47" t="s">
        <v>3701</v>
      </c>
      <c r="J49" s="114">
        <v>100.75</v>
      </c>
      <c r="K49" s="119">
        <f t="shared" si="4"/>
        <v>302.25</v>
      </c>
      <c r="L49" s="98">
        <v>0.21199999999999999</v>
      </c>
      <c r="M49" s="135">
        <v>1.1391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45" x14ac:dyDescent="0.25">
      <c r="A50" s="47"/>
      <c r="B50" s="117">
        <f>IF(AND(G50&lt;&gt;"",H50&gt;0,I50&lt;&gt;"",J50&lt;&gt;0,K50&lt;&gt;0),COUNT($B$11:B49)+1,"")</f>
        <v>26</v>
      </c>
      <c r="C50" s="34" t="s">
        <v>4131</v>
      </c>
      <c r="D50" s="91" t="s">
        <v>3776</v>
      </c>
      <c r="E50" s="47" t="s">
        <v>4076</v>
      </c>
      <c r="F50" s="68">
        <v>45959</v>
      </c>
      <c r="G50" s="41" t="s">
        <v>4080</v>
      </c>
      <c r="H50" s="114">
        <v>1</v>
      </c>
      <c r="I50" s="47" t="s">
        <v>3701</v>
      </c>
      <c r="J50" s="114">
        <v>47.17</v>
      </c>
      <c r="K50" s="119">
        <f t="shared" si="4"/>
        <v>47.17</v>
      </c>
      <c r="L50" s="98">
        <v>0.21199999999999999</v>
      </c>
      <c r="M50" s="135">
        <v>1.1391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s="130" customFormat="1" x14ac:dyDescent="0.25">
      <c r="A51" s="120"/>
      <c r="B51" s="117" t="str">
        <f>IF(AND(G51&lt;&gt;"",H51&gt;0,I51&lt;&gt;"",J51&lt;&gt;0,K51&lt;&gt;0),COUNT($B$11:B50)+1,"")</f>
        <v/>
      </c>
      <c r="C51" s="122" t="s">
        <v>4132</v>
      </c>
      <c r="D51" s="123"/>
      <c r="E51" s="120"/>
      <c r="F51" s="124"/>
      <c r="G51" s="125" t="s">
        <v>4107</v>
      </c>
      <c r="H51" s="126"/>
      <c r="I51" s="120"/>
      <c r="J51" s="126"/>
      <c r="K51" s="126" t="str">
        <f t="shared" si="4"/>
        <v/>
      </c>
      <c r="L51" s="128"/>
      <c r="M51" s="128"/>
      <c r="N51" s="122"/>
      <c r="O51" s="125" t="str">
        <f ca="1">IF(N51="","", INDIRECT("base!"&amp;ADDRESS(MATCH(N51,base!$C$2:'base'!$C$133,0)+1,4,4)))</f>
        <v/>
      </c>
      <c r="P51" s="125"/>
      <c r="Q51" s="125" t="str">
        <f ca="1">IF(P51="","", INDIRECT("base!"&amp;ADDRESS(MATCH(CONCATENATE(N51,"|",P51),base!$G$2:'base'!$G$1817,0)+1,6,4)))</f>
        <v/>
      </c>
      <c r="R51" s="125"/>
    </row>
    <row r="52" spans="1:18" ht="30" x14ac:dyDescent="0.25">
      <c r="A52" s="47"/>
      <c r="B52" s="117">
        <f>IF(AND(G52&lt;&gt;"",H52&gt;0,I52&lt;&gt;"",J52&lt;&gt;0,K52&lt;&gt;0),COUNT($B$11:B51)+1,"")</f>
        <v>27</v>
      </c>
      <c r="C52" s="34" t="s">
        <v>4133</v>
      </c>
      <c r="D52" s="91" t="s">
        <v>3776</v>
      </c>
      <c r="E52" s="47" t="s">
        <v>4110</v>
      </c>
      <c r="F52" s="68">
        <v>45959</v>
      </c>
      <c r="G52" s="41" t="s">
        <v>4111</v>
      </c>
      <c r="H52" s="114">
        <v>60</v>
      </c>
      <c r="I52" s="47" t="s">
        <v>3695</v>
      </c>
      <c r="J52" s="114">
        <v>4.6399999999999997</v>
      </c>
      <c r="K52" s="106">
        <f t="shared" si="4"/>
        <v>278.39999999999998</v>
      </c>
      <c r="L52" s="98">
        <v>0.21199999999999999</v>
      </c>
      <c r="M52" s="135">
        <v>1.1391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s="130" customFormat="1" x14ac:dyDescent="0.25">
      <c r="A53" s="120"/>
      <c r="B53" s="117" t="str">
        <f>IF(AND(G53&lt;&gt;"",H53&gt;0,I53&lt;&gt;"",J53&lt;&gt;0,K53&lt;&gt;0),COUNT($B$11:B39)+1,"")</f>
        <v/>
      </c>
      <c r="C53" s="122" t="s">
        <v>4134</v>
      </c>
      <c r="D53" s="123"/>
      <c r="E53" s="120"/>
      <c r="F53" s="124"/>
      <c r="G53" s="125" t="s">
        <v>4112</v>
      </c>
      <c r="H53" s="126"/>
      <c r="I53" s="120"/>
      <c r="J53" s="126"/>
      <c r="K53" s="126" t="str">
        <f t="shared" ref="K53:K54" si="5">IFERROR(IF(H53*J53&lt;&gt;0,ROUND(ROUND(H53,4)*ROUND(J53,4),2),""),"")</f>
        <v/>
      </c>
      <c r="L53" s="128"/>
      <c r="M53" s="128"/>
      <c r="N53" s="122"/>
      <c r="O53" s="125" t="str">
        <f ca="1">IF(N53="","", INDIRECT("base!"&amp;ADDRESS(MATCH(N53,base!$C$2:'base'!$C$133,0)+1,4,4)))</f>
        <v/>
      </c>
      <c r="P53" s="125"/>
      <c r="Q53" s="125" t="str">
        <f ca="1">IF(P53="","", INDIRECT("base!"&amp;ADDRESS(MATCH(CONCATENATE(N53,"|",P53),base!$G$2:'base'!$G$1817,0)+1,6,4)))</f>
        <v/>
      </c>
      <c r="R53" s="125"/>
    </row>
    <row r="54" spans="1:18" s="130" customFormat="1" x14ac:dyDescent="0.25">
      <c r="A54" s="120"/>
      <c r="B54" s="117" t="str">
        <f>IF(AND(G54&lt;&gt;"",H54&gt;0,I54&lt;&gt;"",J54&lt;&gt;0,K54&lt;&gt;0),COUNT($B$11:B53)+1,"")</f>
        <v/>
      </c>
      <c r="C54" s="122" t="s">
        <v>4135</v>
      </c>
      <c r="D54" s="123"/>
      <c r="E54" s="120"/>
      <c r="F54" s="124"/>
      <c r="G54" s="125" t="s">
        <v>4082</v>
      </c>
      <c r="H54" s="126"/>
      <c r="I54" s="120"/>
      <c r="J54" s="126"/>
      <c r="K54" s="126" t="str">
        <f t="shared" si="5"/>
        <v/>
      </c>
      <c r="L54" s="128"/>
      <c r="M54" s="128"/>
      <c r="N54" s="122"/>
      <c r="O54" s="125" t="str">
        <f ca="1">IF(N54="","", INDIRECT("base!"&amp;ADDRESS(MATCH(N54,base!$C$2:'base'!$C$133,0)+1,4,4)))</f>
        <v/>
      </c>
      <c r="P54" s="125"/>
      <c r="Q54" s="125" t="str">
        <f ca="1">IF(P54="","", INDIRECT("base!"&amp;ADDRESS(MATCH(CONCATENATE(N54,"|",P54),base!$G$2:'base'!$G$1817,0)+1,6,4)))</f>
        <v/>
      </c>
      <c r="R54" s="125"/>
    </row>
    <row r="55" spans="1:18" ht="30" x14ac:dyDescent="0.25">
      <c r="A55" s="47"/>
      <c r="B55" s="117">
        <f>IF(AND(G55&lt;&gt;"",H55&gt;0,I55&lt;&gt;"",J55&lt;&gt;0,K55&lt;&gt;0),COUNT($B$11:B54)+1,"")</f>
        <v>28</v>
      </c>
      <c r="C55" s="34" t="s">
        <v>4136</v>
      </c>
      <c r="D55" s="91" t="s">
        <v>3776</v>
      </c>
      <c r="E55" s="47" t="s">
        <v>4087</v>
      </c>
      <c r="F55" s="68">
        <v>45959</v>
      </c>
      <c r="G55" s="41" t="s">
        <v>4089</v>
      </c>
      <c r="H55" s="114">
        <v>7</v>
      </c>
      <c r="I55" s="47" t="s">
        <v>3695</v>
      </c>
      <c r="J55" s="114">
        <v>4.76</v>
      </c>
      <c r="K55" s="106">
        <f t="shared" si="0"/>
        <v>33.32</v>
      </c>
      <c r="L55" s="98">
        <v>0.21199999999999999</v>
      </c>
      <c r="M55" s="135">
        <v>1.1391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47"/>
      <c r="B56" s="117">
        <f>IF(AND(G56&lt;&gt;"",H56&gt;0,I56&lt;&gt;"",J56&lt;&gt;0,K56&lt;&gt;0),COUNT($B$11:B55)+1,"")</f>
        <v>29</v>
      </c>
      <c r="C56" s="34" t="s">
        <v>4137</v>
      </c>
      <c r="D56" s="91" t="s">
        <v>3776</v>
      </c>
      <c r="E56" s="47" t="s">
        <v>4088</v>
      </c>
      <c r="F56" s="68">
        <v>45959</v>
      </c>
      <c r="G56" s="41" t="s">
        <v>4090</v>
      </c>
      <c r="H56" s="114">
        <v>7</v>
      </c>
      <c r="I56" s="47" t="s">
        <v>3695</v>
      </c>
      <c r="J56" s="114">
        <v>0.9</v>
      </c>
      <c r="K56" s="106">
        <f t="shared" si="0"/>
        <v>6.3</v>
      </c>
      <c r="L56" s="98">
        <v>0.21199999999999999</v>
      </c>
      <c r="M56" s="135">
        <v>1.1391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s="130" customFormat="1" x14ac:dyDescent="0.25">
      <c r="A57" s="120"/>
      <c r="B57" s="117" t="str">
        <f>IF(AND(G57&lt;&gt;"",H57&gt;0,I57&lt;&gt;"",J57&lt;&gt;0,K57&lt;&gt;0),COUNT($B$11:B56)+1,"")</f>
        <v/>
      </c>
      <c r="C57" s="122" t="s">
        <v>4138</v>
      </c>
      <c r="D57" s="123"/>
      <c r="E57" s="120"/>
      <c r="F57" s="68"/>
      <c r="G57" s="125" t="s">
        <v>4117</v>
      </c>
      <c r="H57" s="126"/>
      <c r="I57" s="120"/>
      <c r="J57" s="126"/>
      <c r="K57" s="126" t="str">
        <f t="shared" si="0"/>
        <v/>
      </c>
      <c r="L57" s="128"/>
      <c r="M57" s="128"/>
      <c r="N57" s="122"/>
      <c r="O57" s="125" t="str">
        <f ca="1">IF(N57="","", INDIRECT("base!"&amp;ADDRESS(MATCH(N57,base!$C$2:'base'!$C$133,0)+1,4,4)))</f>
        <v/>
      </c>
      <c r="P57" s="125"/>
      <c r="Q57" s="125" t="str">
        <f ca="1">IF(P57="","", INDIRECT("base!"&amp;ADDRESS(MATCH(CONCATENATE(N57,"|",P57),base!$G$2:'base'!$G$1817,0)+1,6,4)))</f>
        <v/>
      </c>
      <c r="R57" s="125"/>
    </row>
    <row r="58" spans="1:18" ht="45" x14ac:dyDescent="0.25">
      <c r="A58" s="47"/>
      <c r="B58" s="117">
        <f>IF(AND(G58&lt;&gt;"",H58&gt;0,I58&lt;&gt;"",J58&lt;&gt;0,K58&lt;&gt;0),COUNT($B$11:B57)+1,"")</f>
        <v>30</v>
      </c>
      <c r="C58" s="34" t="s">
        <v>4139</v>
      </c>
      <c r="D58" s="91" t="s">
        <v>3776</v>
      </c>
      <c r="E58" s="47" t="s">
        <v>4121</v>
      </c>
      <c r="F58" s="68">
        <v>45959</v>
      </c>
      <c r="G58" s="41" t="s">
        <v>4118</v>
      </c>
      <c r="H58" s="114">
        <v>7</v>
      </c>
      <c r="I58" s="47" t="s">
        <v>3695</v>
      </c>
      <c r="J58" s="134">
        <v>248.86</v>
      </c>
      <c r="K58" s="106">
        <f t="shared" si="0"/>
        <v>1742.02</v>
      </c>
      <c r="L58" s="98">
        <v>0.21199999999999999</v>
      </c>
      <c r="M58" s="135">
        <v>1.1391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s="130" customFormat="1" x14ac:dyDescent="0.25">
      <c r="A59" s="120"/>
      <c r="B59" s="117" t="str">
        <f>IF(AND(G59&lt;&gt;"",H59&gt;0,I59&lt;&gt;"",J59&lt;&gt;0,K59&lt;&gt;0),COUNT($B$11:B58)+1,"")</f>
        <v/>
      </c>
      <c r="C59" s="122" t="s">
        <v>4140</v>
      </c>
      <c r="D59" s="123"/>
      <c r="E59" s="120"/>
      <c r="F59" s="124"/>
      <c r="G59" s="125" t="s">
        <v>4107</v>
      </c>
      <c r="H59" s="126"/>
      <c r="I59" s="120"/>
      <c r="J59" s="126"/>
      <c r="K59" s="126" t="str">
        <f t="shared" si="0"/>
        <v/>
      </c>
      <c r="L59" s="128"/>
      <c r="M59" s="128"/>
      <c r="N59" s="122"/>
      <c r="O59" s="125" t="str">
        <f ca="1">IF(N59="","", INDIRECT("base!"&amp;ADDRESS(MATCH(N59,base!$C$2:'base'!$C$133,0)+1,4,4)))</f>
        <v/>
      </c>
      <c r="P59" s="125"/>
      <c r="Q59" s="125" t="str">
        <f ca="1">IF(P59="","", INDIRECT("base!"&amp;ADDRESS(MATCH(CONCATENATE(N59,"|",P59),base!$G$2:'base'!$G$1817,0)+1,6,4)))</f>
        <v/>
      </c>
      <c r="R59" s="125"/>
    </row>
    <row r="60" spans="1:18" ht="30" x14ac:dyDescent="0.25">
      <c r="A60" s="47"/>
      <c r="B60" s="117">
        <f>IF(AND(G60&lt;&gt;"",H60&gt;0,I60&lt;&gt;"",J60&lt;&gt;0,K60&lt;&gt;0),COUNT($B$11:B59)+1,"")</f>
        <v>31</v>
      </c>
      <c r="C60" s="34" t="s">
        <v>4141</v>
      </c>
      <c r="D60" s="91" t="s">
        <v>3776</v>
      </c>
      <c r="E60" s="47" t="s">
        <v>4110</v>
      </c>
      <c r="F60" s="68">
        <v>45959</v>
      </c>
      <c r="G60" s="41" t="s">
        <v>4111</v>
      </c>
      <c r="H60" s="114">
        <v>7</v>
      </c>
      <c r="I60" s="47" t="s">
        <v>3695</v>
      </c>
      <c r="J60" s="134">
        <v>4.6399999999999997</v>
      </c>
      <c r="K60" s="106">
        <f t="shared" si="0"/>
        <v>32.479999999999997</v>
      </c>
      <c r="L60" s="98">
        <v>0.21199999999999999</v>
      </c>
      <c r="M60" s="135">
        <v>1.1391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si="0"/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0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0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0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0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0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0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0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0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0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0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0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ref="K91:K125" si="6">IFERROR(IF(H91*J91&lt;&gt;0,ROUND(ROUND(H91,4)*ROUND(J91,4),2),""),"")</f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6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6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6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6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6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6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6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6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6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6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6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6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6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6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6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6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6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6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6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6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6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6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1:18" x14ac:dyDescent="0.25">
      <c r="A114" s="47"/>
      <c r="B114" s="117" t="str">
        <f>IF(AND(G114&lt;&gt;"",H114&gt;0,I114&lt;&gt;"",J114&lt;&gt;0,K114&lt;&gt;0),COUNT($B$11:B113)+1,"")</f>
        <v/>
      </c>
      <c r="C114" s="34"/>
      <c r="D114" s="91"/>
      <c r="E114" s="47"/>
      <c r="F114" s="68"/>
      <c r="G114" s="41"/>
      <c r="H114" s="114"/>
      <c r="I114" s="47"/>
      <c r="J114" s="114"/>
      <c r="K114" s="106" t="str">
        <f t="shared" si="6"/>
        <v/>
      </c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  <c r="R114" s="41"/>
    </row>
    <row r="115" spans="1:18" x14ac:dyDescent="0.25">
      <c r="A115" s="47"/>
      <c r="B115" s="117" t="str">
        <f>IF(AND(G115&lt;&gt;"",H115&gt;0,I115&lt;&gt;"",J115&lt;&gt;0,K115&lt;&gt;0),COUNT($B$11:B114)+1,"")</f>
        <v/>
      </c>
      <c r="C115" s="34"/>
      <c r="D115" s="91"/>
      <c r="E115" s="47"/>
      <c r="F115" s="68"/>
      <c r="G115" s="41"/>
      <c r="H115" s="114"/>
      <c r="I115" s="47"/>
      <c r="J115" s="114"/>
      <c r="K115" s="106" t="str">
        <f t="shared" si="6"/>
        <v/>
      </c>
      <c r="L115" s="98"/>
      <c r="M115" s="98"/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  <c r="R115" s="41"/>
    </row>
    <row r="116" spans="1:18" x14ac:dyDescent="0.25">
      <c r="A116" s="47"/>
      <c r="B116" s="117" t="str">
        <f>IF(AND(G116&lt;&gt;"",H116&gt;0,I116&lt;&gt;"",J116&lt;&gt;0,K116&lt;&gt;0),COUNT($B$11:B115)+1,"")</f>
        <v/>
      </c>
      <c r="C116" s="34"/>
      <c r="D116" s="91"/>
      <c r="E116" s="47"/>
      <c r="F116" s="68"/>
      <c r="G116" s="41"/>
      <c r="H116" s="114"/>
      <c r="I116" s="47"/>
      <c r="J116" s="114"/>
      <c r="K116" s="106" t="str">
        <f t="shared" si="6"/>
        <v/>
      </c>
      <c r="L116" s="98"/>
      <c r="M116" s="98"/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  <c r="R116" s="41"/>
    </row>
    <row r="117" spans="1:18" x14ac:dyDescent="0.25">
      <c r="A117" s="47"/>
      <c r="B117" s="117" t="str">
        <f>IF(AND(G117&lt;&gt;"",H117&gt;0,I117&lt;&gt;"",J117&lt;&gt;0,K117&lt;&gt;0),COUNT($B$11:B116)+1,"")</f>
        <v/>
      </c>
      <c r="C117" s="34"/>
      <c r="D117" s="91"/>
      <c r="E117" s="47"/>
      <c r="F117" s="68"/>
      <c r="G117" s="41"/>
      <c r="H117" s="114"/>
      <c r="I117" s="47"/>
      <c r="J117" s="114"/>
      <c r="K117" s="106" t="str">
        <f t="shared" si="6"/>
        <v/>
      </c>
      <c r="L117" s="98"/>
      <c r="M117" s="98"/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  <c r="R117" s="41"/>
    </row>
    <row r="118" spans="1:18" x14ac:dyDescent="0.25">
      <c r="A118" s="47"/>
      <c r="B118" s="117" t="str">
        <f>IF(AND(G118&lt;&gt;"",H118&gt;0,I118&lt;&gt;"",J118&lt;&gt;0,K118&lt;&gt;0),COUNT($B$11:B117)+1,"")</f>
        <v/>
      </c>
      <c r="C118" s="34"/>
      <c r="D118" s="91"/>
      <c r="E118" s="47"/>
      <c r="F118" s="68"/>
      <c r="G118" s="41"/>
      <c r="H118" s="114"/>
      <c r="I118" s="47"/>
      <c r="J118" s="114"/>
      <c r="K118" s="106" t="str">
        <f t="shared" si="6"/>
        <v/>
      </c>
      <c r="L118" s="98"/>
      <c r="M118" s="98"/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  <c r="R118" s="41"/>
    </row>
    <row r="119" spans="1:18" x14ac:dyDescent="0.25">
      <c r="A119" s="47"/>
      <c r="B119" s="117" t="str">
        <f>IF(AND(G119&lt;&gt;"",H119&gt;0,I119&lt;&gt;"",J119&lt;&gt;0,K119&lt;&gt;0),COUNT($B$11:B118)+1,"")</f>
        <v/>
      </c>
      <c r="C119" s="34"/>
      <c r="D119" s="91"/>
      <c r="E119" s="47"/>
      <c r="F119" s="68"/>
      <c r="G119" s="41"/>
      <c r="H119" s="114"/>
      <c r="I119" s="47"/>
      <c r="J119" s="114"/>
      <c r="K119" s="106" t="str">
        <f t="shared" si="6"/>
        <v/>
      </c>
      <c r="L119" s="98"/>
      <c r="M119" s="98"/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  <c r="R119" s="41"/>
    </row>
    <row r="120" spans="1:18" x14ac:dyDescent="0.25">
      <c r="A120" s="47"/>
      <c r="B120" s="117" t="str">
        <f>IF(AND(G120&lt;&gt;"",H120&gt;0,I120&lt;&gt;"",J120&lt;&gt;0,K120&lt;&gt;0),COUNT($B$11:B119)+1,"")</f>
        <v/>
      </c>
      <c r="C120" s="34"/>
      <c r="D120" s="91"/>
      <c r="E120" s="47"/>
      <c r="F120" s="68"/>
      <c r="G120" s="41"/>
      <c r="H120" s="114"/>
      <c r="I120" s="47"/>
      <c r="J120" s="114"/>
      <c r="K120" s="106" t="str">
        <f t="shared" si="6"/>
        <v/>
      </c>
      <c r="L120" s="98"/>
      <c r="M120" s="98"/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  <c r="R120" s="41"/>
    </row>
    <row r="121" spans="1:18" x14ac:dyDescent="0.25">
      <c r="A121" s="47"/>
      <c r="B121" s="117" t="str">
        <f>IF(AND(G121&lt;&gt;"",H121&gt;0,I121&lt;&gt;"",J121&lt;&gt;0,K121&lt;&gt;0),COUNT($B$11:B120)+1,"")</f>
        <v/>
      </c>
      <c r="C121" s="34"/>
      <c r="D121" s="91"/>
      <c r="E121" s="47"/>
      <c r="F121" s="68"/>
      <c r="G121" s="41"/>
      <c r="H121" s="114"/>
      <c r="I121" s="47"/>
      <c r="J121" s="114"/>
      <c r="K121" s="106" t="str">
        <f t="shared" si="6"/>
        <v/>
      </c>
      <c r="L121" s="98"/>
      <c r="M121" s="98"/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  <c r="R121" s="41"/>
    </row>
    <row r="122" spans="1:18" x14ac:dyDescent="0.25">
      <c r="A122" s="47"/>
      <c r="B122" s="117" t="str">
        <f>IF(AND(G122&lt;&gt;"",H122&gt;0,I122&lt;&gt;"",J122&lt;&gt;0,K122&lt;&gt;0),COUNT($B$11:B121)+1,"")</f>
        <v/>
      </c>
      <c r="C122" s="34"/>
      <c r="D122" s="91"/>
      <c r="E122" s="47"/>
      <c r="F122" s="68"/>
      <c r="G122" s="41"/>
      <c r="H122" s="114"/>
      <c r="I122" s="47"/>
      <c r="J122" s="114"/>
      <c r="K122" s="106" t="str">
        <f t="shared" si="6"/>
        <v/>
      </c>
      <c r="L122" s="98"/>
      <c r="M122" s="98"/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  <c r="R122" s="41"/>
    </row>
    <row r="123" spans="1:18" x14ac:dyDescent="0.25">
      <c r="A123" s="47"/>
      <c r="B123" s="117" t="str">
        <f>IF(AND(G123&lt;&gt;"",H123&gt;0,I123&lt;&gt;"",J123&lt;&gt;0,K123&lt;&gt;0),COUNT($B$11:B122)+1,"")</f>
        <v/>
      </c>
      <c r="C123" s="34"/>
      <c r="D123" s="91"/>
      <c r="E123" s="47"/>
      <c r="F123" s="68"/>
      <c r="G123" s="41"/>
      <c r="H123" s="114"/>
      <c r="I123" s="47"/>
      <c r="J123" s="114"/>
      <c r="K123" s="106" t="str">
        <f t="shared" si="6"/>
        <v/>
      </c>
      <c r="L123" s="98"/>
      <c r="M123" s="98"/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  <c r="R123" s="41"/>
    </row>
    <row r="124" spans="1:18" x14ac:dyDescent="0.25">
      <c r="A124" s="47"/>
      <c r="B124" s="117" t="str">
        <f>IF(AND(G124&lt;&gt;"",H124&gt;0,I124&lt;&gt;"",J124&lt;&gt;0,K124&lt;&gt;0),COUNT($B$11:B123)+1,"")</f>
        <v/>
      </c>
      <c r="C124" s="34"/>
      <c r="D124" s="91"/>
      <c r="E124" s="47"/>
      <c r="F124" s="68"/>
      <c r="G124" s="41"/>
      <c r="H124" s="114"/>
      <c r="I124" s="47"/>
      <c r="J124" s="114"/>
      <c r="K124" s="106" t="str">
        <f t="shared" si="6"/>
        <v/>
      </c>
      <c r="L124" s="98"/>
      <c r="M124" s="98"/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  <c r="R124" s="41"/>
    </row>
    <row r="125" spans="1:18" x14ac:dyDescent="0.25">
      <c r="A125" s="47"/>
      <c r="B125" s="117" t="str">
        <f>IF(AND(G125&lt;&gt;"",H125&gt;0,I125&lt;&gt;"",J125&lt;&gt;0,K125&lt;&gt;0),COUNT($B$11:B124)+1,"")</f>
        <v/>
      </c>
      <c r="C125" s="34"/>
      <c r="D125" s="91"/>
      <c r="E125" s="47"/>
      <c r="F125" s="68"/>
      <c r="G125" s="41"/>
      <c r="H125" s="114"/>
      <c r="I125" s="47"/>
      <c r="J125" s="114"/>
      <c r="K125" s="106" t="str">
        <f t="shared" si="6"/>
        <v/>
      </c>
      <c r="L125" s="98"/>
      <c r="M125" s="98"/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  <c r="R125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conditionalFormatting sqref="J13">
    <cfRule type="expression" dxfId="5" priority="18" stopIfTrue="1">
      <formula>$C13=1</formula>
    </cfRule>
    <cfRule type="expression" dxfId="4" priority="19" stopIfTrue="1">
      <formula>OR($C13=0,$C13=2,$C13=3,$C13=4)</formula>
    </cfRule>
  </conditionalFormatting>
  <conditionalFormatting sqref="J58">
    <cfRule type="expression" dxfId="3" priority="3" stopIfTrue="1">
      <formula>$C58=1</formula>
    </cfRule>
    <cfRule type="expression" dxfId="2" priority="4" stopIfTrue="1">
      <formula>OR($C58=0,$C58=2,$C58=3,$C58=4)</formula>
    </cfRule>
  </conditionalFormatting>
  <conditionalFormatting sqref="J60">
    <cfRule type="expression" dxfId="1" priority="1" stopIfTrue="1">
      <formula>$C60=1</formula>
    </cfRule>
    <cfRule type="expression" dxfId="0" priority="2" stopIfTrue="1">
      <formula>OR($C60=0,$C60=2,$C60=3,$C60=4)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4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4" workbookViewId="0">
      <selection activeCell="B4" sqref="B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7" t="s">
        <v>3679</v>
      </c>
      <c r="B1" s="158"/>
      <c r="C1" s="158"/>
      <c r="D1" s="158"/>
      <c r="E1" s="158"/>
      <c r="F1" s="158"/>
      <c r="G1" s="158"/>
      <c r="H1" s="15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81" t="str">
        <f>IF(Identificação!B2=0,"",Identificação!B2)</f>
        <v>Concorrência Lei 14.133/21 Presencial</v>
      </c>
      <c r="D2" s="181"/>
      <c r="E2" s="28" t="s">
        <v>151</v>
      </c>
      <c r="F2" s="29">
        <f>IF(Identificação!E2=0,"",Identificação!E2)</f>
        <v>14</v>
      </c>
      <c r="G2" s="28" t="s">
        <v>152</v>
      </c>
      <c r="H2" s="30">
        <f>IF(Identificação!G2=0,"",Identificação!G2)</f>
        <v>2025</v>
      </c>
      <c r="I2" s="103"/>
      <c r="J2" s="103"/>
      <c r="K2" s="2"/>
    </row>
    <row r="3" spans="1:12" s="27" customFormat="1" ht="30.75" customHeight="1" thickBot="1" x14ac:dyDescent="0.3">
      <c r="A3" s="166" t="s">
        <v>153</v>
      </c>
      <c r="B3" s="167"/>
      <c r="C3" s="168" t="str">
        <f>IF(Identificação!B3=0,"",Identificação!B3)</f>
        <v>contratação de empresa para a prestação de serviços no regime de empreitada por preço global para a execução de obra para a troca de telhado Da Escola Municipal de Educação Fundamental Caminhos do Saber, confecção de laje de concreto para a instalação de caixas de água na Escola Municipal de Educação Infantil Amor e Carinho, bem como execução de contrapiso de concreto nos Playgrounds das Escolas municipais</v>
      </c>
      <c r="D3" s="168"/>
      <c r="E3" s="168"/>
      <c r="F3" s="168"/>
      <c r="G3" s="168"/>
      <c r="H3" s="169"/>
      <c r="I3" s="103"/>
      <c r="J3" s="103"/>
    </row>
    <row r="4" spans="1:12" s="27" customFormat="1" ht="15.75" thickBot="1" x14ac:dyDescent="0.3">
      <c r="A4" s="18" t="s">
        <v>3791</v>
      </c>
      <c r="B4" s="26"/>
      <c r="C4" s="145"/>
      <c r="D4" s="145"/>
      <c r="E4" s="145"/>
      <c r="F4" s="145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82" t="str">
        <f>IF(Identificação!B5=0,"",Identificação!B5)</f>
        <v>Obras e Serviços de Engenharia</v>
      </c>
      <c r="D5" s="183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9">
        <f>SUMIFS(H12:H39953,B12:B39953,"&gt;0",H12:H39953,"&lt;&gt;0")</f>
        <v>0</v>
      </c>
      <c r="D6" s="180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9" t="s">
        <v>3754</v>
      </c>
      <c r="B10" s="149" t="s">
        <v>3755</v>
      </c>
      <c r="C10" s="149" t="s">
        <v>3677</v>
      </c>
      <c r="D10" s="153" t="s">
        <v>3756</v>
      </c>
      <c r="E10" s="177" t="s">
        <v>171</v>
      </c>
      <c r="F10" s="178"/>
      <c r="G10" s="178"/>
      <c r="H10" s="178"/>
      <c r="I10" s="178"/>
      <c r="J10" s="178"/>
      <c r="K10" s="178"/>
    </row>
    <row r="11" spans="1:12" customFormat="1" ht="45" x14ac:dyDescent="0.25">
      <c r="A11" s="150"/>
      <c r="B11" s="150"/>
      <c r="C11" s="150"/>
      <c r="D11" s="154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1.1.0.</v>
      </c>
      <c r="D12" s="131" t="str">
        <f>IF('Orçamento-base'!G12&gt;0,'Orçamento-base'!G12,"")</f>
        <v>Serviços Preliminares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ht="30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1.1.1.</v>
      </c>
      <c r="D13" s="131" t="str">
        <f>IF('Orçamento-base'!G13&gt;0,'Orçamento-base'!G13,"")</f>
        <v>PLACA DE OBRA - MEDINDO 1,20 X 2,40m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e">
        <f>IF('Orçamento-base'!#REF!&gt;0,'Orçamento-base'!#REF!,"")</f>
        <v>#REF!</v>
      </c>
      <c r="B14" s="111" t="e">
        <f>'Orçamento-base'!#REF!</f>
        <v>#REF!</v>
      </c>
      <c r="C14" s="111" t="e">
        <f>IF('Orçamento-base'!#REF!&gt;0,'Orçamento-base'!#REF!,"")</f>
        <v>#REF!</v>
      </c>
      <c r="D14" s="132" t="e">
        <f>IF('Orçamento-base'!#REF!&gt;0,'Orçamento-base'!#REF!,"")</f>
        <v>#REF!</v>
      </c>
      <c r="E14" s="119" t="e">
        <f>IF('Orçamento-base'!#REF!&gt;0,'Orçamento-base'!#REF!,"")</f>
        <v>#REF!</v>
      </c>
      <c r="F14" s="106" t="e">
        <f>IF('Orçamento-base'!#REF!&gt;0,'Orçamento-base'!#REF!,"")</f>
        <v>#REF!</v>
      </c>
      <c r="G14" s="114"/>
      <c r="H14" s="106" t="str">
        <f t="shared" ref="H14:H42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IF('Orçamento-base'!A14&gt;0,'Orçamento-base'!A14,"")</f>
        <v/>
      </c>
      <c r="B15" s="111" t="str">
        <f>'Orçamento-base'!B14</f>
        <v/>
      </c>
      <c r="C15" s="111" t="str">
        <f>IF('Orçamento-base'!C14&gt;0,'Orçamento-base'!C14,"")</f>
        <v>1.2.0.</v>
      </c>
      <c r="D15" s="132" t="str">
        <f>IF('Orçamento-base'!G14&gt;0,'Orçamento-base'!G14,"")</f>
        <v xml:space="preserve">Cercamento quadra poliesportiva </v>
      </c>
      <c r="E15" s="119" t="str">
        <f>IF('Orçamento-base'!H14&gt;0,'Orçamento-base'!H14,"")</f>
        <v/>
      </c>
      <c r="F15" s="106" t="str">
        <f>IF('Orçamento-base'!I14&gt;0,'Orçamento-base'!I14,"")</f>
        <v/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IF('Orçamento-base'!A15&gt;0,'Orçamento-base'!A15,"")</f>
        <v/>
      </c>
      <c r="B16" s="111">
        <f>'Orçamento-base'!B15</f>
        <v>2</v>
      </c>
      <c r="C16" s="111" t="str">
        <f>IF('Orçamento-base'!C15&gt;0,'Orçamento-base'!C15,"")</f>
        <v>1.2.1.</v>
      </c>
      <c r="D16" s="132" t="str">
        <f>IF('Orçamento-base'!G15&gt;0,'Orçamento-base'!G15,"")</f>
        <v xml:space="preserve">ADMINISTRAÇÃO LOCAL </v>
      </c>
      <c r="E16" s="119">
        <f>IF('Orçamento-base'!H15&gt;0,'Orçamento-base'!H15,"")</f>
        <v>1.5</v>
      </c>
      <c r="F16" s="106" t="str">
        <f>IF('Orçamento-base'!I15&gt;0,'Orçamento-base'!I15,"")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IF('Orçamento-base'!A16&gt;0,'Orçamento-base'!A16,"")</f>
        <v/>
      </c>
      <c r="B17" s="111" t="str">
        <f>'Orçamento-base'!B16</f>
        <v/>
      </c>
      <c r="C17" s="111" t="str">
        <f>IF('Orçamento-base'!C16&gt;0,'Orçamento-base'!C16,"")</f>
        <v>1.3.0.</v>
      </c>
      <c r="D17" s="132" t="str">
        <f>IF('Orçamento-base'!G16&gt;0,'Orçamento-base'!G16,"")</f>
        <v xml:space="preserve">Manutenção da estrutura existente </v>
      </c>
      <c r="E17" s="119" t="str">
        <f>IF('Orçamento-base'!H16&gt;0,'Orçamento-base'!H16,"")</f>
        <v/>
      </c>
      <c r="F17" s="106" t="str">
        <f>IF('Orçamento-base'!I16&gt;0,'Orçamento-base'!I16,"")</f>
        <v/>
      </c>
      <c r="G17" s="114"/>
      <c r="H17" s="106" t="str">
        <f t="shared" si="0"/>
        <v/>
      </c>
      <c r="I17" s="98"/>
      <c r="J17" s="98"/>
      <c r="K17" s="46"/>
    </row>
    <row r="18" spans="1:11" ht="30" x14ac:dyDescent="0.25">
      <c r="A18" s="111" t="str">
        <f>IF('Orçamento-base'!A17&gt;0,'Orçamento-base'!A17,"")</f>
        <v/>
      </c>
      <c r="B18" s="111">
        <f>'Orçamento-base'!B17</f>
        <v>3</v>
      </c>
      <c r="C18" s="111" t="str">
        <f>IF('Orçamento-base'!C17&gt;0,'Orçamento-base'!C17,"")</f>
        <v>1.3.1.</v>
      </c>
      <c r="D18" s="132" t="str">
        <f>IF('Orçamento-base'!G17&gt;0,'Orçamento-base'!G17,"")</f>
        <v>REMOÇÃO DO TELHADO DE TELHAS CERÂMICAS EXISTENTE, COM REAPROVEITAMENTO</v>
      </c>
      <c r="E18" s="119">
        <f>IF('Orçamento-base'!H17&gt;0,'Orçamento-base'!H17,"")</f>
        <v>910</v>
      </c>
      <c r="F18" s="106" t="str">
        <f>IF('Orçamento-base'!I17&gt;0,'Orçamento-base'!I17,"")</f>
        <v>m2</v>
      </c>
      <c r="G18" s="114"/>
      <c r="H18" s="106" t="str">
        <f t="shared" si="0"/>
        <v/>
      </c>
      <c r="I18" s="98"/>
      <c r="J18" s="98"/>
      <c r="K18" s="46"/>
    </row>
    <row r="19" spans="1:11" ht="30" x14ac:dyDescent="0.25">
      <c r="A19" s="111" t="str">
        <f>IF('Orçamento-base'!A18&gt;0,'Orçamento-base'!A18,"")</f>
        <v/>
      </c>
      <c r="B19" s="111">
        <f>'Orçamento-base'!B18</f>
        <v>4</v>
      </c>
      <c r="C19" s="111" t="str">
        <f>IF('Orçamento-base'!C18&gt;0,'Orçamento-base'!C18,"")</f>
        <v>1.3.2.</v>
      </c>
      <c r="D19" s="132" t="str">
        <f>IF('Orçamento-base'!G18&gt;0,'Orçamento-base'!G18,"")</f>
        <v>REMOÇÃO DE TRAMA DE MADEIRA PARA COBERTURA, DE FORMA MANUAL, SEM REAPROVEITAMENTO. AF_09/2023</v>
      </c>
      <c r="E19" s="119">
        <f>IF('Orçamento-base'!H18&gt;0,'Orçamento-base'!H18,"")</f>
        <v>45</v>
      </c>
      <c r="F19" s="106" t="str">
        <f>IF('Orçamento-base'!I18&gt;0,'Orçamento-base'!I18,"")</f>
        <v>m2</v>
      </c>
      <c r="G19" s="114"/>
      <c r="H19" s="106" t="str">
        <f t="shared" si="0"/>
        <v/>
      </c>
      <c r="I19" s="98"/>
      <c r="J19" s="98"/>
      <c r="K19" s="46"/>
    </row>
    <row r="20" spans="1:11" ht="60" x14ac:dyDescent="0.25">
      <c r="A20" s="111" t="str">
        <f>IF('Orçamento-base'!A19&gt;0,'Orçamento-base'!A19,"")</f>
        <v/>
      </c>
      <c r="B20" s="111">
        <f>'Orçamento-base'!B19</f>
        <v>5</v>
      </c>
      <c r="C20" s="111" t="str">
        <f>IF('Orçamento-base'!C19&gt;0,'Orçamento-base'!C19,"")</f>
        <v>1.3.3.</v>
      </c>
      <c r="D20" s="132" t="str">
        <f>IF('Orçamento-base'!G19&gt;0,'Orçamento-base'!G19,"")</f>
        <v>TRAMA DE MADEIRA COMPOSTA POR RIPAS, CAIBROS E TERÇAS PARA TELHADOS DE ATÉ 2 ÁGUAS PARA TELHA DE ENCAIXE DE CERÂMICA OU DE CONCRETO, INCLUSO TRANSPORTE VERTICAL. AF_07/2019</v>
      </c>
      <c r="E20" s="119">
        <f>IF('Orçamento-base'!H19&gt;0,'Orçamento-base'!H19,"")</f>
        <v>45</v>
      </c>
      <c r="F20" s="106" t="str">
        <f>IF('Orçamento-base'!I19&gt;0,'Orçamento-base'!I19,"")</f>
        <v>m2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IF('Orçamento-base'!A20&gt;0,'Orçamento-base'!A20,"")</f>
        <v/>
      </c>
      <c r="B21" s="111">
        <f>'Orçamento-base'!B20</f>
        <v>6</v>
      </c>
      <c r="C21" s="111" t="str">
        <f>IF('Orçamento-base'!C20&gt;0,'Orçamento-base'!C20,"")</f>
        <v>1.3.4.</v>
      </c>
      <c r="D21" s="132" t="str">
        <f>IF('Orçamento-base'!G20&gt;0,'Orçamento-base'!G20,"")</f>
        <v xml:space="preserve">APLICAÇÃO DE CUPINCIDA NO MADEIRAMENTO DO TELHADO </v>
      </c>
      <c r="E21" s="119">
        <f>IF('Orçamento-base'!H20&gt;0,'Orçamento-base'!H20,"")</f>
        <v>935</v>
      </c>
      <c r="F21" s="106" t="str">
        <f>IF('Orçamento-base'!I20&gt;0,'Orçamento-base'!I20,"")</f>
        <v>m2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IF('Orçamento-base'!A21&gt;0,'Orçamento-base'!A21,"")</f>
        <v/>
      </c>
      <c r="B22" s="111" t="str">
        <f>'Orçamento-base'!B21</f>
        <v/>
      </c>
      <c r="C22" s="111" t="str">
        <f>IF('Orçamento-base'!C21&gt;0,'Orçamento-base'!C21,"")</f>
        <v>1.4.0.</v>
      </c>
      <c r="D22" s="132" t="str">
        <f>IF('Orçamento-base'!G21&gt;0,'Orçamento-base'!G21,"")</f>
        <v xml:space="preserve">Manutenção da estrutura existente </v>
      </c>
      <c r="E22" s="119" t="str">
        <f>IF('Orçamento-base'!H21&gt;0,'Orçamento-base'!H21,"")</f>
        <v/>
      </c>
      <c r="F22" s="106" t="str">
        <f>IF('Orçamento-base'!I21&gt;0,'Orçamento-base'!I21,"")</f>
        <v/>
      </c>
      <c r="G22" s="114"/>
      <c r="H22" s="106" t="str">
        <f t="shared" si="0"/>
        <v/>
      </c>
      <c r="I22" s="98"/>
      <c r="J22" s="98"/>
      <c r="K22" s="46"/>
    </row>
    <row r="23" spans="1:11" ht="45" x14ac:dyDescent="0.25">
      <c r="A23" s="111" t="str">
        <f>IF('Orçamento-base'!A22&gt;0,'Orçamento-base'!A22,"")</f>
        <v/>
      </c>
      <c r="B23" s="111">
        <f>'Orçamento-base'!B22</f>
        <v>7</v>
      </c>
      <c r="C23" s="111" t="str">
        <f>IF('Orçamento-base'!C22&gt;0,'Orçamento-base'!C22,"")</f>
        <v>1.4.1.</v>
      </c>
      <c r="D23" s="132" t="str">
        <f>IF('Orçamento-base'!G22&gt;0,'Orçamento-base'!G22,"")</f>
        <v xml:space="preserve">TELHAMENTO COM TELHA METÁLICA TERMOACÚSTICA ESTILO COLONIAL EM ALUZINCO PRÉ-PINTADO, E= 0,50mm + EPS30mm BASE PLANA. INCLUSO IÇAMENTO E COLOCAÇÃO </v>
      </c>
      <c r="E23" s="119">
        <f>IF('Orçamento-base'!H22&gt;0,'Orçamento-base'!H22,"")</f>
        <v>910</v>
      </c>
      <c r="F23" s="106" t="str">
        <f>IF('Orçamento-base'!I22&gt;0,'Orçamento-base'!I22,"")</f>
        <v>m2</v>
      </c>
      <c r="G23" s="114"/>
      <c r="H23" s="106" t="str">
        <f t="shared" si="0"/>
        <v/>
      </c>
      <c r="I23" s="98"/>
      <c r="J23" s="98"/>
      <c r="K23" s="46"/>
    </row>
    <row r="24" spans="1:11" ht="45" x14ac:dyDescent="0.25">
      <c r="A24" s="111" t="str">
        <f>IF('Orçamento-base'!A23&gt;0,'Orçamento-base'!A23,"")</f>
        <v/>
      </c>
      <c r="B24" s="111">
        <f>'Orçamento-base'!B23</f>
        <v>8</v>
      </c>
      <c r="C24" s="111" t="str">
        <f>IF('Orçamento-base'!C23&gt;0,'Orçamento-base'!C23,"")</f>
        <v>1.4.2.</v>
      </c>
      <c r="D24" s="132" t="str">
        <f>IF('Orçamento-base'!G23&gt;0,'Orçamento-base'!G23,"")</f>
        <v>CALHA EM CHAPA DE AÇO GALVANIZADO NÚMERO 24, DESENVOLVIMENTO DE 50 CM, INCLUSO TRANSPORTE VERTICAL. AF_07/2019</v>
      </c>
      <c r="E24" s="119">
        <f>IF('Orçamento-base'!H23&gt;0,'Orçamento-base'!H23,"")</f>
        <v>148</v>
      </c>
      <c r="F24" s="106" t="str">
        <f>IF('Orçamento-base'!I23&gt;0,'Orçamento-base'!I23,"")</f>
        <v>m</v>
      </c>
      <c r="G24" s="114"/>
      <c r="H24" s="106" t="str">
        <f t="shared" si="0"/>
        <v/>
      </c>
      <c r="I24" s="98"/>
      <c r="J24" s="98"/>
      <c r="K24" s="46"/>
    </row>
    <row r="25" spans="1:11" ht="30" x14ac:dyDescent="0.25">
      <c r="A25" s="111" t="str">
        <f>IF('Orçamento-base'!A24&gt;0,'Orçamento-base'!A24,"")</f>
        <v/>
      </c>
      <c r="B25" s="111">
        <f>'Orçamento-base'!B24</f>
        <v>9</v>
      </c>
      <c r="C25" s="111" t="str">
        <f>IF('Orçamento-base'!C24&gt;0,'Orçamento-base'!C24,"")</f>
        <v>1.4.3.</v>
      </c>
      <c r="D25" s="132" t="str">
        <f>IF('Orçamento-base'!G24&gt;0,'Orçamento-base'!G24,"")</f>
        <v xml:space="preserve">CUMEEIRA PARA TELHAO EM ALUZINCO TERMOACÚSTICO ESTILO COLONIAL - INCLUSO IÇAMENTO E COLOCAÇÃO </v>
      </c>
      <c r="E25" s="119">
        <f>IF('Orçamento-base'!H24&gt;0,'Orçamento-base'!H24,"")</f>
        <v>78</v>
      </c>
      <c r="F25" s="106" t="str">
        <f>IF('Orçamento-base'!I24&gt;0,'Orçamento-base'!I24,"")</f>
        <v>m</v>
      </c>
      <c r="G25" s="114"/>
      <c r="H25" s="106" t="str">
        <f t="shared" si="0"/>
        <v/>
      </c>
      <c r="I25" s="98"/>
      <c r="J25" s="98"/>
      <c r="K25" s="46"/>
    </row>
    <row r="26" spans="1:11" ht="45" x14ac:dyDescent="0.25">
      <c r="A26" s="111" t="str">
        <f>IF('Orçamento-base'!A25&gt;0,'Orçamento-base'!A25,"")</f>
        <v/>
      </c>
      <c r="B26" s="111">
        <f>'Orçamento-base'!B25</f>
        <v>10</v>
      </c>
      <c r="C26" s="111" t="str">
        <f>IF('Orçamento-base'!C25&gt;0,'Orçamento-base'!C25,"")</f>
        <v>1.4.4.</v>
      </c>
      <c r="D26" s="132" t="str">
        <f>IF('Orçamento-base'!G25&gt;0,'Orçamento-base'!G25,"")</f>
        <v>TUBO PVC, SÉRIE R, ÁGUA PLUVIAL, DN 100 MM, FORNECIDO E INSTALADO EM CONDUTORES VERTICAIS DE ÁGUAS PLUVIAIS. AF_06/2022</v>
      </c>
      <c r="E26" s="119">
        <f>IF('Orçamento-base'!H25&gt;0,'Orçamento-base'!H25,"")</f>
        <v>70</v>
      </c>
      <c r="F26" s="106" t="str">
        <f>IF('Orçamento-base'!I25&gt;0,'Orçamento-base'!I25,"")</f>
        <v>m</v>
      </c>
      <c r="G26" s="114"/>
      <c r="H26" s="106" t="str">
        <f t="shared" si="0"/>
        <v/>
      </c>
      <c r="I26" s="98"/>
      <c r="J26" s="98"/>
      <c r="K26" s="46"/>
    </row>
    <row r="27" spans="1:11" ht="45" x14ac:dyDescent="0.25">
      <c r="A27" s="111" t="str">
        <f>IF('Orçamento-base'!A26&gt;0,'Orçamento-base'!A26,"")</f>
        <v/>
      </c>
      <c r="B27" s="111">
        <f>'Orçamento-base'!B26</f>
        <v>11</v>
      </c>
      <c r="C27" s="111" t="str">
        <f>IF('Orçamento-base'!C26&gt;0,'Orçamento-base'!C26,"")</f>
        <v>1.4.5.</v>
      </c>
      <c r="D27" s="132" t="str">
        <f>IF('Orçamento-base'!G26&gt;0,'Orçamento-base'!G26,"")</f>
        <v>JOELHO 90 GRAUS, PVC, SERIE R, ÁGUA PLUVIAL, DN 100 MM, JUNTA ELÁSTICA, FORNECIDO E INSTALADO EM RAMAL DE ENCAMINHAMENTO. AF_06/2022</v>
      </c>
      <c r="E27" s="119">
        <f>IF('Orçamento-base'!H26&gt;0,'Orçamento-base'!H26,"")</f>
        <v>30</v>
      </c>
      <c r="F27" s="106" t="str">
        <f>IF('Orçamento-base'!I26&gt;0,'Orçamento-base'!I26,"")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IF('Orçamento-base'!A27&gt;0,'Orçamento-base'!A27,"")</f>
        <v/>
      </c>
      <c r="B28" s="111" t="str">
        <f>'Orçamento-base'!B27</f>
        <v/>
      </c>
      <c r="C28" s="111" t="str">
        <f>IF('Orçamento-base'!C27&gt;0,'Orçamento-base'!C27,"")</f>
        <v>2.</v>
      </c>
      <c r="D28" s="132" t="str">
        <f>IF('Orçamento-base'!G27&gt;0,'Orçamento-base'!G27,"")</f>
        <v xml:space="preserve">Execução de piso de concreto em playgrounds </v>
      </c>
      <c r="E28" s="119" t="str">
        <f>IF('Orçamento-base'!H27&gt;0,'Orçamento-base'!H27,"")</f>
        <v/>
      </c>
      <c r="F28" s="106" t="str">
        <f>IF('Orçamento-base'!I27&gt;0,'Orçamento-base'!I27,"")</f>
        <v/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IF('Orçamento-base'!A28&gt;0,'Orçamento-base'!A28,"")</f>
        <v/>
      </c>
      <c r="B29" s="111" t="str">
        <f>'Orçamento-base'!B28</f>
        <v/>
      </c>
      <c r="C29" s="111" t="str">
        <f>IF('Orçamento-base'!C28&gt;0,'Orçamento-base'!C28,"")</f>
        <v>2.1.</v>
      </c>
      <c r="D29" s="132" t="str">
        <f>IF('Orçamento-base'!G28&gt;0,'Orçamento-base'!G28,"")</f>
        <v xml:space="preserve">Serviços preliminares </v>
      </c>
      <c r="E29" s="119" t="str">
        <f>IF('Orçamento-base'!H28&gt;0,'Orçamento-base'!H28,"")</f>
        <v/>
      </c>
      <c r="F29" s="106" t="str">
        <f>IF('Orçamento-base'!I28&gt;0,'Orçamento-base'!I28,"")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IF('Orçamento-base'!A29&gt;0,'Orçamento-base'!A29,"")</f>
        <v/>
      </c>
      <c r="B30" s="111">
        <f>'Orçamento-base'!B29</f>
        <v>12</v>
      </c>
      <c r="C30" s="111" t="str">
        <f>IF('Orçamento-base'!C29&gt;0,'Orçamento-base'!C29,"")</f>
        <v>2.1.1.</v>
      </c>
      <c r="D30" s="132" t="str">
        <f>IF('Orçamento-base'!G29&gt;0,'Orçamento-base'!G29,"")</f>
        <v>REVOLVIMENTO E LIMPEZA MANUAL DE SOLO. AF_07/2024</v>
      </c>
      <c r="E30" s="119">
        <f>IF('Orçamento-base'!H29&gt;0,'Orçamento-base'!H29,"")</f>
        <v>126</v>
      </c>
      <c r="F30" s="106" t="str">
        <f>IF('Orçamento-base'!I29&gt;0,'Orçamento-base'!I29,"")</f>
        <v>m2</v>
      </c>
      <c r="G30" s="114"/>
      <c r="H30" s="106" t="str">
        <f t="shared" si="0"/>
        <v/>
      </c>
      <c r="I30" s="98"/>
      <c r="J30" s="98"/>
      <c r="K30" s="46"/>
    </row>
    <row r="31" spans="1:11" ht="60" x14ac:dyDescent="0.25">
      <c r="A31" s="111" t="str">
        <f>IF('Orçamento-base'!A30&gt;0,'Orçamento-base'!A30,"")</f>
        <v/>
      </c>
      <c r="B31" s="111">
        <f>'Orçamento-base'!B30</f>
        <v>13</v>
      </c>
      <c r="C31" s="111" t="str">
        <f>IF('Orçamento-base'!C30&gt;0,'Orçamento-base'!C30,"")</f>
        <v>2.1.2.</v>
      </c>
      <c r="D31" s="132" t="str">
        <f>IF('Orçamento-base'!G30&gt;0,'Orçamento-base'!G30,"")</f>
        <v>COMPACTAÇÃO MECÂNICA DE SOLO PARA EXECUÇÃO DE RADIER, PISO DE CONCRETO OU LAJE SOBRE SOLO, COM COMPACTADOR DE SOLOS TIPO PLACA VIBRATÓRIA. AF_09/2021</v>
      </c>
      <c r="E31" s="119">
        <f>IF('Orçamento-base'!H30&gt;0,'Orçamento-base'!H30,"")</f>
        <v>126</v>
      </c>
      <c r="F31" s="106" t="str">
        <f>IF('Orçamento-base'!I30&gt;0,'Orçamento-base'!I30,"")</f>
        <v>m2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IF('Orçamento-base'!A31&gt;0,'Orçamento-base'!A31,"")</f>
        <v/>
      </c>
      <c r="B32" s="111" t="str">
        <f>'Orçamento-base'!B31</f>
        <v/>
      </c>
      <c r="C32" s="111" t="str">
        <f ca="1">IF('Orçamento-base'!C31&gt;0,'Orçamento-base'!C31,"")</f>
        <v/>
      </c>
      <c r="D32" s="132" t="str">
        <f>IF('Orçamento-base'!G31&gt;0,'Orçamento-base'!G31,"")</f>
        <v xml:space="preserve">Execução do piso de concreto  </v>
      </c>
      <c r="E32" s="119" t="str">
        <f>IF('Orçamento-base'!H31&gt;0,'Orçamento-base'!H31,"")</f>
        <v/>
      </c>
      <c r="F32" s="106" t="str">
        <f>IF('Orçamento-base'!I31&gt;0,'Orçamento-base'!I31,"")</f>
        <v/>
      </c>
      <c r="G32" s="114"/>
      <c r="H32" s="106" t="str">
        <f t="shared" si="0"/>
        <v/>
      </c>
      <c r="I32" s="98"/>
      <c r="J32" s="98"/>
      <c r="K32" s="46"/>
    </row>
    <row r="33" spans="1:11" ht="30" x14ac:dyDescent="0.25">
      <c r="A33" s="111" t="str">
        <f>IF('Orçamento-base'!A32&gt;0,'Orçamento-base'!A32,"")</f>
        <v/>
      </c>
      <c r="B33" s="111">
        <f>'Orçamento-base'!B32</f>
        <v>14</v>
      </c>
      <c r="C33" s="111" t="str">
        <f>IF('Orçamento-base'!C32&gt;0,'Orçamento-base'!C32,"")</f>
        <v>2.2.1.</v>
      </c>
      <c r="D33" s="132" t="str">
        <f>IF('Orçamento-base'!G32&gt;0,'Orçamento-base'!G32,"")</f>
        <v>EXECUÇÃO DE RADIER, ESPESSURA DE 10 CM, FCK = 30 MPA, COM USO DE FORMAS EM MADEIRA SERRADA. AF_09/2021</v>
      </c>
      <c r="E33" s="119">
        <f>IF('Orçamento-base'!H32&gt;0,'Orçamento-base'!H32,"")</f>
        <v>126</v>
      </c>
      <c r="F33" s="106" t="str">
        <f>IF('Orçamento-base'!I32&gt;0,'Orçamento-base'!I32,"")</f>
        <v>m2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IF('Orçamento-base'!A33&gt;0,'Orçamento-base'!A33,"")</f>
        <v/>
      </c>
      <c r="B34" s="111" t="str">
        <f>'Orçamento-base'!B33</f>
        <v/>
      </c>
      <c r="C34" s="111" t="str">
        <f>IF('Orçamento-base'!C33&gt;0,'Orçamento-base'!C33,"")</f>
        <v>2.3.</v>
      </c>
      <c r="D34" s="132" t="str">
        <f>IF('Orçamento-base'!G33&gt;0,'Orçamento-base'!G33,"")</f>
        <v xml:space="preserve">Drenagem </v>
      </c>
      <c r="E34" s="119" t="str">
        <f>IF('Orçamento-base'!H33&gt;0,'Orçamento-base'!H33,"")</f>
        <v/>
      </c>
      <c r="F34" s="106" t="str">
        <f>IF('Orçamento-base'!I33&gt;0,'Orçamento-base'!I33,"")</f>
        <v/>
      </c>
      <c r="G34" s="114"/>
      <c r="H34" s="106" t="str">
        <f t="shared" si="0"/>
        <v/>
      </c>
      <c r="I34" s="98"/>
      <c r="J34" s="98"/>
      <c r="K34" s="46"/>
    </row>
    <row r="35" spans="1:11" ht="45" x14ac:dyDescent="0.25">
      <c r="A35" s="111" t="str">
        <f>IF('Orçamento-base'!A34&gt;0,'Orçamento-base'!A34,"")</f>
        <v/>
      </c>
      <c r="B35" s="111">
        <f>'Orçamento-base'!B34</f>
        <v>15</v>
      </c>
      <c r="C35" s="111" t="str">
        <f>IF('Orçamento-base'!C34&gt;0,'Orçamento-base'!C34,"")</f>
        <v>2.3.1.</v>
      </c>
      <c r="D35" s="132" t="str">
        <f>IF('Orçamento-base'!G34&gt;0,'Orçamento-base'!G34,"")</f>
        <v>RALO SIFONADO, PVC, DN 100 X 40 MM, JUNTA SOLDÁVEL, FORNECIDO E INSTALADO EM RAMAL DE DESCARGA OU EM RAMAL DE ESGOTO SANITÁRIO. AF_08/2022</v>
      </c>
      <c r="E35" s="119">
        <f>IF('Orçamento-base'!H34&gt;0,'Orçamento-base'!H34,"")</f>
        <v>1</v>
      </c>
      <c r="F35" s="106" t="str">
        <f>IF('Orçamento-base'!I34&gt;0,'Orçamento-base'!I34,"")</f>
        <v>un</v>
      </c>
      <c r="G35" s="114"/>
      <c r="H35" s="106" t="str">
        <f t="shared" si="0"/>
        <v/>
      </c>
      <c r="I35" s="98"/>
      <c r="J35" s="98"/>
      <c r="K35" s="46"/>
    </row>
    <row r="36" spans="1:11" ht="30" x14ac:dyDescent="0.25">
      <c r="A36" s="111" t="str">
        <f>IF('Orçamento-base'!A35&gt;0,'Orçamento-base'!A35,"")</f>
        <v/>
      </c>
      <c r="B36" s="111">
        <f>'Orçamento-base'!B35</f>
        <v>16</v>
      </c>
      <c r="C36" s="111" t="str">
        <f>IF('Orçamento-base'!C35&gt;0,'Orçamento-base'!C35,"")</f>
        <v>2.3.2.</v>
      </c>
      <c r="D36" s="132" t="str">
        <f>IF('Orçamento-base'!G35&gt;0,'Orçamento-base'!G35,"")</f>
        <v>TUBO PVC, SÉRIE R, ÁGUA PLUVIAL, DN 100 MM, FORNECIDO E INSTALADO EM RAMAL DE ENCAMINHAMENTO. AF_06/2022</v>
      </c>
      <c r="E36" s="119">
        <f>IF('Orçamento-base'!H35&gt;0,'Orçamento-base'!H35,"")</f>
        <v>15</v>
      </c>
      <c r="F36" s="106" t="str">
        <f>IF('Orçamento-base'!I35&gt;0,'Orçamento-base'!I35,"")</f>
        <v>m</v>
      </c>
      <c r="G36" s="114"/>
      <c r="H36" s="106" t="str">
        <f t="shared" si="0"/>
        <v/>
      </c>
      <c r="I36" s="98"/>
      <c r="J36" s="98"/>
      <c r="K36" s="46"/>
    </row>
    <row r="37" spans="1:11" ht="45" x14ac:dyDescent="0.25">
      <c r="A37" s="111" t="str">
        <f>IF('Orçamento-base'!A36&gt;0,'Orçamento-base'!A36,"")</f>
        <v/>
      </c>
      <c r="B37" s="111">
        <f>'Orçamento-base'!B36</f>
        <v>17</v>
      </c>
      <c r="C37" s="111" t="str">
        <f>IF('Orçamento-base'!C36&gt;0,'Orçamento-base'!C36,"")</f>
        <v>2.3.3.</v>
      </c>
      <c r="D37" s="132" t="str">
        <f>IF('Orçamento-base'!G36&gt;0,'Orçamento-base'!G36,"")</f>
        <v>TÊ, PVC, SERIE R, ÁGUA PLUVIAL, DN 100 X 100 MM, JUNTA ELÁSTICA, FORNECIDO E INSTALADO EM CONDUTORES VERTICAIS DE ÁGUAS PLUVIAIS. AF_06/2022</v>
      </c>
      <c r="E37" s="119">
        <f>IF('Orçamento-base'!H36&gt;0,'Orçamento-base'!H36,"")</f>
        <v>3</v>
      </c>
      <c r="F37" s="106" t="str">
        <f>IF('Orçamento-base'!I36&gt;0,'Orçamento-base'!I36,"")</f>
        <v>un</v>
      </c>
      <c r="G37" s="114"/>
      <c r="H37" s="106" t="str">
        <f t="shared" si="0"/>
        <v/>
      </c>
      <c r="I37" s="98"/>
      <c r="J37" s="98"/>
      <c r="K37" s="46"/>
    </row>
    <row r="38" spans="1:11" ht="45" x14ac:dyDescent="0.25">
      <c r="A38" s="111" t="str">
        <f>IF('Orçamento-base'!A37&gt;0,'Orçamento-base'!A37,"")</f>
        <v/>
      </c>
      <c r="B38" s="111">
        <f>'Orçamento-base'!B37</f>
        <v>18</v>
      </c>
      <c r="C38" s="111" t="str">
        <f>IF('Orçamento-base'!C37&gt;0,'Orçamento-base'!C37,"")</f>
        <v>2.3.4.</v>
      </c>
      <c r="D38" s="132" t="str">
        <f>IF('Orçamento-base'!G37&gt;0,'Orçamento-base'!G37,"")</f>
        <v>JOELHO 90 GRAUS, PVC, SERIE R, ÁGUA PLUVIAL, DN 100 MM, JUNTA ELÁSTICA, FORNECIDO E INSTALADO EM RAMAL DE ENCAMINHAMENTO. AF_06/2022</v>
      </c>
      <c r="E38" s="119">
        <f>IF('Orçamento-base'!H37&gt;0,'Orçamento-base'!H37,"")</f>
        <v>1</v>
      </c>
      <c r="F38" s="106" t="str">
        <f>IF('Orçamento-base'!I37&gt;0,'Orçamento-base'!I37,"")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IF('Orçamento-base'!A38&gt;0,'Orçamento-base'!A38,"")</f>
        <v/>
      </c>
      <c r="B39" s="111" t="str">
        <f>'Orçamento-base'!B38</f>
        <v/>
      </c>
      <c r="C39" s="111" t="str">
        <f>IF('Orçamento-base'!C38&gt;0,'Orçamento-base'!C38,"")</f>
        <v>2.4</v>
      </c>
      <c r="D39" s="132" t="str">
        <f>IF('Orçamento-base'!G38&gt;0,'Orçamento-base'!G38,"")</f>
        <v xml:space="preserve">Limpeza final </v>
      </c>
      <c r="E39" s="119" t="str">
        <f>IF('Orçamento-base'!H38&gt;0,'Orçamento-base'!H38,"")</f>
        <v/>
      </c>
      <c r="F39" s="106" t="str">
        <f>IF('Orçamento-base'!I38&gt;0,'Orçamento-base'!I38,"")</f>
        <v/>
      </c>
      <c r="G39" s="114"/>
      <c r="H39" s="106" t="str">
        <f t="shared" si="0"/>
        <v/>
      </c>
      <c r="I39" s="98"/>
      <c r="J39" s="98"/>
      <c r="K39" s="46"/>
    </row>
    <row r="40" spans="1:11" ht="30" x14ac:dyDescent="0.25">
      <c r="A40" s="111" t="str">
        <f>IF('Orçamento-base'!A39&gt;0,'Orçamento-base'!A39,"")</f>
        <v/>
      </c>
      <c r="B40" s="111">
        <f>'Orçamento-base'!B39</f>
        <v>19</v>
      </c>
      <c r="C40" s="111" t="str">
        <f>IF('Orçamento-base'!C39&gt;0,'Orçamento-base'!C39,"")</f>
        <v>2.4.1.</v>
      </c>
      <c r="D40" s="132" t="str">
        <f>IF('Orçamento-base'!G39&gt;0,'Orçamento-base'!G39,"")</f>
        <v>LIMPEZA DE CONTRAPISO COM VASSOURA A SECO. AF_04/2019</v>
      </c>
      <c r="E40" s="119">
        <f>IF('Orçamento-base'!H39&gt;0,'Orçamento-base'!H39,"")</f>
        <v>126</v>
      </c>
      <c r="F40" s="106" t="str">
        <f>IF('Orçamento-base'!I39&gt;0,'Orçamento-base'!I39,"")</f>
        <v>m2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IF('Orçamento-base'!A53&gt;0,'Orçamento-base'!A53,"")</f>
        <v/>
      </c>
      <c r="B41" s="111" t="str">
        <f>'Orçamento-base'!B53</f>
        <v/>
      </c>
      <c r="C41" s="111" t="str">
        <f>IF('Orçamento-base'!C53&gt;0,'Orçamento-base'!C53,"")</f>
        <v>4.</v>
      </c>
      <c r="D41" s="132" t="str">
        <f>IF('Orçamento-base'!G53&gt;0,'Orçamento-base'!G53,"")</f>
        <v xml:space="preserve">Execução de laje para instalação de caixas d'água </v>
      </c>
      <c r="E41" s="119" t="str">
        <f>IF('Orçamento-base'!H53&gt;0,'Orçamento-base'!H53,"")</f>
        <v/>
      </c>
      <c r="F41" s="106" t="str">
        <f>IF('Orçamento-base'!I53&gt;0,'Orçamento-base'!I53,"")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IF('Orçamento-base'!A54&gt;0,'Orçamento-base'!A54,"")</f>
        <v/>
      </c>
      <c r="B42" s="111" t="str">
        <f>'Orçamento-base'!B54</f>
        <v/>
      </c>
      <c r="C42" s="111" t="str">
        <f>IF('Orçamento-base'!C54&gt;0,'Orçamento-base'!C54,"")</f>
        <v>4.1.</v>
      </c>
      <c r="D42" s="132" t="str">
        <f>IF('Orçamento-base'!G54&gt;0,'Orçamento-base'!G54,"")</f>
        <v xml:space="preserve">Serviços preliminares </v>
      </c>
      <c r="E42" s="119" t="str">
        <f>IF('Orçamento-base'!H54&gt;0,'Orçamento-base'!H54,"")</f>
        <v/>
      </c>
      <c r="F42" s="106" t="str">
        <f>IF('Orçamento-base'!I54&gt;0,'Orçamento-base'!I54,"")</f>
        <v/>
      </c>
      <c r="G42" s="114"/>
      <c r="H42" s="106" t="str">
        <f t="shared" si="0"/>
        <v/>
      </c>
      <c r="I42" s="98"/>
      <c r="J42" s="98"/>
      <c r="K4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484"/>
  <sheetViews>
    <sheetView topLeftCell="A3218" workbookViewId="0">
      <selection activeCell="B3227" sqref="B3227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hidden="1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hidden="1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hidden="1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hidden="1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hidden="1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hidden="1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hidden="1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hidden="1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hidden="1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hidden="1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hidden="1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hidden="1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hidden="1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hidden="1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hidden="1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hidden="1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hidden="1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hidden="1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hidden="1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hidden="1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hidden="1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hidden="1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hidden="1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hidden="1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hidden="1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hidden="1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hidden="1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hidden="1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hidden="1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hidden="1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hidden="1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hidden="1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hidden="1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hidden="1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hidden="1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hidden="1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hidden="1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hidden="1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hidden="1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hidden="1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hidden="1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hidden="1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hidden="1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hidden="1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hidden="1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hidden="1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hidden="1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hidden="1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hidden="1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hidden="1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hidden="1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hidden="1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hidden="1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hidden="1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hidden="1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hidden="1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hidden="1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hidden="1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hidden="1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hidden="1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hidden="1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hidden="1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hidden="1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hidden="1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hidden="1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hidden="1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hidden="1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hidden="1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hidden="1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hidden="1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hidden="1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hidden="1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hidden="1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hidden="1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hidden="1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hidden="1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hidden="1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hidden="1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hidden="1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hidden="1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hidden="1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hidden="1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hidden="1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hidden="1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hidden="1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hidden="1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hidden="1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hidden="1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hidden="1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hidden="1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hidden="1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hidden="1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hidden="1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hidden="1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hidden="1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hidden="1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hidden="1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hidden="1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hidden="1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hidden="1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hidden="1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hidden="1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hidden="1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hidden="1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hidden="1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hidden="1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hidden="1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hidden="1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hidden="1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hidden="1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hidden="1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hidden="1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hidden="1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hidden="1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hidden="1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hidden="1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hidden="1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hidden="1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hidden="1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hidden="1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hidden="1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hidden="1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hidden="1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hidden="1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hidden="1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hidden="1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hidden="1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hidden="1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hidden="1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hidden="1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hidden="1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hidden="1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hidden="1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hidden="1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hidden="1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hidden="1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hidden="1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hidden="1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hidden="1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hidden="1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hidden="1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hidden="1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hidden="1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hidden="1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hidden="1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hidden="1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hidden="1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hidden="1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hidden="1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hidden="1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hidden="1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hidden="1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hidden="1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hidden="1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hidden="1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hidden="1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hidden="1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hidden="1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hidden="1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hidden="1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hidden="1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hidden="1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hidden="1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hidden="1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hidden="1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hidden="1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hidden="1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hidden="1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hidden="1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hidden="1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hidden="1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hidden="1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hidden="1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hidden="1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hidden="1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hidden="1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hidden="1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hidden="1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hidden="1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hidden="1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hidden="1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hidden="1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hidden="1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hidden="1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hidden="1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hidden="1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hidden="1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hidden="1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hidden="1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hidden="1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hidden="1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hidden="1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hidden="1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hidden="1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hidden="1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hidden="1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hidden="1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hidden="1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hidden="1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hidden="1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hidden="1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hidden="1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hidden="1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hidden="1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hidden="1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hidden="1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hidden="1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hidden="1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hidden="1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hidden="1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hidden="1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hidden="1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hidden="1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hidden="1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hidden="1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hidden="1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hidden="1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hidden="1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hidden="1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hidden="1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hidden="1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hidden="1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hidden="1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hidden="1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hidden="1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hidden="1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hidden="1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hidden="1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hidden="1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hidden="1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hidden="1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hidden="1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hidden="1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hidden="1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hidden="1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hidden="1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hidden="1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hidden="1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hidden="1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hidden="1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hidden="1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hidden="1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hidden="1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hidden="1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hidden="1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hidden="1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hidden="1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hidden="1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hidden="1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hidden="1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hidden="1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hidden="1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hidden="1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hidden="1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hidden="1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hidden="1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hidden="1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hidden="1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hidden="1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hidden="1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hidden="1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hidden="1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hidden="1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hidden="1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hidden="1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hidden="1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hidden="1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hidden="1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hidden="1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hidden="1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hidden="1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hidden="1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hidden="1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hidden="1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hidden="1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hidden="1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hidden="1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hidden="1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hidden="1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hidden="1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hidden="1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hidden="1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hidden="1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hidden="1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hidden="1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hidden="1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hidden="1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hidden="1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hidden="1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hidden="1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hidden="1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hidden="1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hidden="1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hidden="1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hidden="1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hidden="1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hidden="1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hidden="1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hidden="1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hidden="1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hidden="1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hidden="1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hidden="1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hidden="1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hidden="1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hidden="1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hidden="1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hidden="1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hidden="1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hidden="1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hidden="1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hidden="1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hidden="1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hidden="1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hidden="1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hidden="1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hidden="1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hidden="1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hidden="1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hidden="1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hidden="1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hidden="1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hidden="1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hidden="1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hidden="1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hidden="1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hidden="1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hidden="1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hidden="1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hidden="1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hidden="1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hidden="1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hidden="1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hidden="1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hidden="1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hidden="1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hidden="1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hidden="1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hidden="1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hidden="1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hidden="1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hidden="1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hidden="1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hidden="1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hidden="1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hidden="1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hidden="1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hidden="1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hidden="1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hidden="1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hidden="1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hidden="1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hidden="1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hidden="1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hidden="1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hidden="1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hidden="1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hidden="1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hidden="1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hidden="1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hidden="1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hidden="1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hidden="1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hidden="1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hidden="1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hidden="1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hidden="1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hidden="1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hidden="1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hidden="1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hidden="1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hidden="1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hidden="1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hidden="1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hidden="1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hidden="1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hidden="1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hidden="1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hidden="1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hidden="1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hidden="1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hidden="1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hidden="1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hidden="1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hidden="1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hidden="1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hidden="1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hidden="1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hidden="1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hidden="1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hidden="1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hidden="1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hidden="1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hidden="1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hidden="1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hidden="1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hidden="1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hidden="1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hidden="1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hidden="1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hidden="1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hidden="1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hidden="1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hidden="1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hidden="1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hidden="1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hidden="1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hidden="1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hidden="1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hidden="1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hidden="1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hidden="1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hidden="1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hidden="1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hidden="1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hidden="1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hidden="1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hidden="1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hidden="1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hidden="1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hidden="1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hidden="1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hidden="1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hidden="1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hidden="1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hidden="1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hidden="1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hidden="1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hidden="1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hidden="1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hidden="1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hidden="1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hidden="1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hidden="1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hidden="1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hidden="1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hidden="1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hidden="1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hidden="1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hidden="1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hidden="1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hidden="1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hidden="1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hidden="1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hidden="1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hidden="1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hidden="1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hidden="1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hidden="1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hidden="1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hidden="1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hidden="1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hidden="1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hidden="1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hidden="1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hidden="1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hidden="1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hidden="1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hidden="1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hidden="1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hidden="1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hidden="1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hidden="1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hidden="1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hidden="1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hidden="1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hidden="1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hidden="1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hidden="1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hidden="1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hidden="1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hidden="1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hidden="1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hidden="1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hidden="1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hidden="1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hidden="1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hidden="1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hidden="1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hidden="1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hidden="1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hidden="1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hidden="1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hidden="1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hidden="1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hidden="1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hidden="1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hidden="1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hidden="1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hidden="1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hidden="1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hidden="1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hidden="1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hidden="1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hidden="1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hidden="1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hidden="1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hidden="1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hidden="1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hidden="1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hidden="1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hidden="1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hidden="1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hidden="1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hidden="1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hidden="1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hidden="1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hidden="1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hidden="1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hidden="1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hidden="1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hidden="1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hidden="1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hidden="1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hidden="1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hidden="1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hidden="1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hidden="1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hidden="1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hidden="1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hidden="1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hidden="1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hidden="1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hidden="1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hidden="1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hidden="1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hidden="1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hidden="1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hidden="1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hidden="1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hidden="1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hidden="1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hidden="1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hidden="1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hidden="1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hidden="1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hidden="1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hidden="1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hidden="1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hidden="1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hidden="1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hidden="1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hidden="1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hidden="1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hidden="1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hidden="1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hidden="1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hidden="1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hidden="1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hidden="1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hidden="1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hidden="1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hidden="1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hidden="1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hidden="1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hidden="1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hidden="1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hidden="1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hidden="1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hidden="1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hidden="1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hidden="1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hidden="1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hidden="1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hidden="1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hidden="1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hidden="1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hidden="1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hidden="1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hidden="1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hidden="1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hidden="1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hidden="1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hidden="1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hidden="1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hidden="1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hidden="1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hidden="1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hidden="1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hidden="1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hidden="1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hidden="1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hidden="1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hidden="1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hidden="1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hidden="1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hidden="1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hidden="1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hidden="1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hidden="1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hidden="1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hidden="1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hidden="1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hidden="1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hidden="1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hidden="1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hidden="1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hidden="1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hidden="1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hidden="1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hidden="1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hidden="1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hidden="1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hidden="1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hidden="1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hidden="1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hidden="1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hidden="1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hidden="1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hidden="1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hidden="1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hidden="1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hidden="1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hidden="1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hidden="1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hidden="1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hidden="1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hidden="1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hidden="1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hidden="1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hidden="1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hidden="1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hidden="1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hidden="1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hidden="1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hidden="1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hidden="1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hidden="1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hidden="1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hidden="1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hidden="1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hidden="1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hidden="1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hidden="1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hidden="1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hidden="1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hidden="1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hidden="1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hidden="1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hidden="1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hidden="1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hidden="1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hidden="1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hidden="1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hidden="1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hidden="1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hidden="1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hidden="1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hidden="1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hidden="1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hidden="1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hidden="1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hidden="1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hidden="1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hidden="1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hidden="1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hidden="1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hidden="1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hidden="1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hidden="1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hidden="1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hidden="1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hidden="1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hidden="1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hidden="1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hidden="1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hidden="1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hidden="1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hidden="1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hidden="1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hidden="1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hidden="1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hidden="1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hidden="1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hidden="1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hidden="1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hidden="1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hidden="1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hidden="1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hidden="1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hidden="1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hidden="1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hidden="1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hidden="1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hidden="1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hidden="1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hidden="1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hidden="1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hidden="1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hidden="1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hidden="1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hidden="1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hidden="1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hidden="1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hidden="1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hidden="1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hidden="1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hidden="1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hidden="1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hidden="1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hidden="1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hidden="1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hidden="1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hidden="1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hidden="1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hidden="1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hidden="1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hidden="1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hidden="1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hidden="1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hidden="1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hidden="1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hidden="1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hidden="1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hidden="1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hidden="1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hidden="1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hidden="1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hidden="1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hidden="1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hidden="1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hidden="1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hidden="1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hidden="1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hidden="1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hidden="1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hidden="1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hidden="1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hidden="1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hidden="1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hidden="1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hidden="1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hidden="1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hidden="1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hidden="1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hidden="1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hidden="1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hidden="1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hidden="1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hidden="1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hidden="1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hidden="1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hidden="1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hidden="1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hidden="1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hidden="1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hidden="1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hidden="1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hidden="1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hidden="1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hidden="1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hidden="1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hidden="1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hidden="1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hidden="1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hidden="1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hidden="1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hidden="1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hidden="1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hidden="1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hidden="1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hidden="1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hidden="1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hidden="1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hidden="1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hidden="1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hidden="1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hidden="1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hidden="1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hidden="1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hidden="1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hidden="1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hidden="1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hidden="1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hidden="1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hidden="1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hidden="1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hidden="1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hidden="1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hidden="1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hidden="1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hidden="1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hidden="1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hidden="1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hidden="1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hidden="1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hidden="1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hidden="1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hidden="1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hidden="1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hidden="1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hidden="1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hidden="1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hidden="1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hidden="1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hidden="1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hidden="1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hidden="1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hidden="1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hidden="1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hidden="1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hidden="1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hidden="1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hidden="1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hidden="1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hidden="1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hidden="1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hidden="1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hidden="1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hidden="1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hidden="1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hidden="1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hidden="1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hidden="1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hidden="1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hidden="1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hidden="1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hidden="1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hidden="1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hidden="1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hidden="1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hidden="1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hidden="1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hidden="1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hidden="1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hidden="1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hidden="1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hidden="1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hidden="1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hidden="1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hidden="1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hidden="1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hidden="1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hidden="1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hidden="1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hidden="1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hidden="1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hidden="1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hidden="1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hidden="1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hidden="1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hidden="1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hidden="1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hidden="1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hidden="1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hidden="1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hidden="1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hidden="1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hidden="1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hidden="1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hidden="1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hidden="1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hidden="1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hidden="1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hidden="1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hidden="1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hidden="1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hidden="1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hidden="1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hidden="1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hidden="1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hidden="1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hidden="1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hidden="1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hidden="1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hidden="1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hidden="1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hidden="1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hidden="1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hidden="1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hidden="1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hidden="1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hidden="1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hidden="1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hidden="1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hidden="1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hidden="1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hidden="1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hidden="1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hidden="1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hidden="1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hidden="1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hidden="1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hidden="1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hidden="1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hidden="1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hidden="1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hidden="1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hidden="1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hidden="1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hidden="1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hidden="1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hidden="1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hidden="1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hidden="1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hidden="1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hidden="1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hidden="1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hidden="1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hidden="1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hidden="1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hidden="1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hidden="1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hidden="1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hidden="1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hidden="1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hidden="1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hidden="1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hidden="1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hidden="1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hidden="1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hidden="1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hidden="1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hidden="1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hidden="1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hidden="1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hidden="1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hidden="1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hidden="1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hidden="1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hidden="1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hidden="1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hidden="1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hidden="1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hidden="1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hidden="1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hidden="1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hidden="1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hidden="1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hidden="1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hidden="1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hidden="1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hidden="1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hidden="1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hidden="1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hidden="1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hidden="1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hidden="1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hidden="1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hidden="1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hidden="1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hidden="1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hidden="1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hidden="1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hidden="1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hidden="1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hidden="1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hidden="1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hidden="1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hidden="1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hidden="1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hidden="1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hidden="1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hidden="1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hidden="1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hidden="1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hidden="1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hidden="1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hidden="1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hidden="1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hidden="1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hidden="1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hidden="1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hidden="1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hidden="1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hidden="1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hidden="1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hidden="1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hidden="1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hidden="1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hidden="1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hidden="1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hidden="1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hidden="1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hidden="1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hidden="1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hidden="1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hidden="1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hidden="1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hidden="1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hidden="1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hidden="1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hidden="1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hidden="1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hidden="1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hidden="1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hidden="1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hidden="1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hidden="1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hidden="1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hidden="1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hidden="1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hidden="1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hidden="1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hidden="1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hidden="1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hidden="1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hidden="1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hidden="1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hidden="1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hidden="1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hidden="1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hidden="1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hidden="1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hidden="1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hidden="1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hidden="1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hidden="1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hidden="1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hidden="1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hidden="1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hidden="1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hidden="1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hidden="1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hidden="1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hidden="1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hidden="1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hidden="1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hidden="1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hidden="1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hidden="1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hidden="1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hidden="1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hidden="1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hidden="1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hidden="1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hidden="1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hidden="1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hidden="1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hidden="1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hidden="1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hidden="1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hidden="1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hidden="1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hidden="1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hidden="1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hidden="1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hidden="1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hidden="1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hidden="1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hidden="1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hidden="1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hidden="1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hidden="1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hidden="1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hidden="1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hidden="1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hidden="1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hidden="1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hidden="1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hidden="1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hidden="1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hidden="1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hidden="1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hidden="1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hidden="1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hidden="1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hidden="1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hidden="1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hidden="1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hidden="1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hidden="1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hidden="1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hidden="1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hidden="1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hidden="1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hidden="1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hidden="1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hidden="1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hidden="1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hidden="1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hidden="1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hidden="1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hidden="1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hidden="1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hidden="1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hidden="1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hidden="1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hidden="1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hidden="1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hidden="1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hidden="1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hidden="1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hidden="1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hidden="1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hidden="1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hidden="1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hidden="1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hidden="1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hidden="1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hidden="1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hidden="1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hidden="1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hidden="1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hidden="1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hidden="1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hidden="1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hidden="1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hidden="1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hidden="1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hidden="1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hidden="1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hidden="1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hidden="1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hidden="1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hidden="1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hidden="1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hidden="1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hidden="1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hidden="1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hidden="1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hidden="1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hidden="1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hidden="1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hidden="1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hidden="1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hidden="1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hidden="1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hidden="1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hidden="1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hidden="1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hidden="1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hidden="1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hidden="1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hidden="1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hidden="1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hidden="1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hidden="1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hidden="1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hidden="1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hidden="1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hidden="1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hidden="1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hidden="1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hidden="1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hidden="1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hidden="1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hidden="1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hidden="1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hidden="1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hidden="1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hidden="1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hidden="1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hidden="1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hidden="1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hidden="1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hidden="1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hidden="1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hidden="1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hidden="1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hidden="1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hidden="1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hidden="1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hidden="1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hidden="1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hidden="1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hidden="1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hidden="1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hidden="1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hidden="1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hidden="1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hidden="1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hidden="1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hidden="1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hidden="1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hidden="1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hidden="1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hidden="1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hidden="1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hidden="1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hidden="1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hidden="1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hidden="1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hidden="1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hidden="1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hidden="1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hidden="1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hidden="1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hidden="1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hidden="1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hidden="1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hidden="1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hidden="1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hidden="1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hidden="1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hidden="1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hidden="1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hidden="1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hidden="1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hidden="1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hidden="1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hidden="1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hidden="1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hidden="1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hidden="1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hidden="1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hidden="1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hidden="1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hidden="1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hidden="1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hidden="1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hidden="1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hidden="1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hidden="1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hidden="1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hidden="1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hidden="1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hidden="1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hidden="1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hidden="1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hidden="1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hidden="1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hidden="1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hidden="1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hidden="1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hidden="1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hidden="1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hidden="1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hidden="1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hidden="1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hidden="1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hidden="1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hidden="1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hidden="1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hidden="1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hidden="1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hidden="1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hidden="1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hidden="1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hidden="1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hidden="1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hidden="1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hidden="1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hidden="1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hidden="1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hidden="1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hidden="1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hidden="1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hidden="1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hidden="1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hidden="1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hidden="1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hidden="1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hidden="1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hidden="1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hidden="1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hidden="1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hidden="1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hidden="1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hidden="1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hidden="1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hidden="1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hidden="1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hidden="1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hidden="1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hidden="1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hidden="1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hidden="1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hidden="1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hidden="1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hidden="1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hidden="1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hidden="1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hidden="1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hidden="1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hidden="1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hidden="1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hidden="1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hidden="1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hidden="1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hidden="1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hidden="1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hidden="1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hidden="1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hidden="1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hidden="1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hidden="1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hidden="1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hidden="1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hidden="1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hidden="1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hidden="1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hidden="1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hidden="1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hidden="1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hidden="1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hidden="1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hidden="1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hidden="1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hidden="1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hidden="1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hidden="1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hidden="1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hidden="1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hidden="1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hidden="1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hidden="1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hidden="1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hidden="1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hidden="1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hidden="1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hidden="1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hidden="1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hidden="1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hidden="1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hidden="1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hidden="1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hidden="1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hidden="1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hidden="1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hidden="1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hidden="1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hidden="1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hidden="1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hidden="1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hidden="1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hidden="1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hidden="1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hidden="1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hidden="1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hidden="1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hidden="1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hidden="1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hidden="1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hidden="1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hidden="1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hidden="1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hidden="1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hidden="1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hidden="1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hidden="1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hidden="1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hidden="1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hidden="1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hidden="1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hidden="1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hidden="1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hidden="1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hidden="1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hidden="1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hidden="1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hidden="1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hidden="1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hidden="1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hidden="1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hidden="1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hidden="1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hidden="1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hidden="1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hidden="1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hidden="1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hidden="1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hidden="1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hidden="1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hidden="1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hidden="1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hidden="1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hidden="1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hidden="1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hidden="1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hidden="1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hidden="1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hidden="1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hidden="1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hidden="1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hidden="1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hidden="1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hidden="1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hidden="1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hidden="1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hidden="1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hidden="1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hidden="1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hidden="1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hidden="1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hidden="1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hidden="1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hidden="1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hidden="1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hidden="1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hidden="1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hidden="1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hidden="1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hidden="1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hidden="1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hidden="1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hidden="1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hidden="1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hidden="1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hidden="1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hidden="1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hidden="1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hidden="1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hidden="1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hidden="1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hidden="1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hidden="1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hidden="1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hidden="1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hidden="1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hidden="1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hidden="1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hidden="1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hidden="1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hidden="1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hidden="1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hidden="1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hidden="1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hidden="1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hidden="1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hidden="1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hidden="1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hidden="1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hidden="1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hidden="1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hidden="1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hidden="1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hidden="1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hidden="1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hidden="1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hidden="1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hidden="1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hidden="1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hidden="1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hidden="1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hidden="1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hidden="1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hidden="1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hidden="1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hidden="1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hidden="1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hidden="1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hidden="1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hidden="1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hidden="1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hidden="1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hidden="1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hidden="1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hidden="1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hidden="1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hidden="1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hidden="1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hidden="1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hidden="1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hidden="1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hidden="1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hidden="1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hidden="1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hidden="1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hidden="1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hidden="1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hidden="1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hidden="1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hidden="1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hidden="1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hidden="1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hidden="1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hidden="1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hidden="1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hidden="1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hidden="1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hidden="1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hidden="1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hidden="1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hidden="1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hidden="1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hidden="1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hidden="1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hidden="1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hidden="1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hidden="1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hidden="1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hidden="1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hidden="1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hidden="1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hidden="1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hidden="1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hidden="1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hidden="1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hidden="1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hidden="1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hidden="1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hidden="1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hidden="1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hidden="1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hidden="1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hidden="1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hidden="1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hidden="1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hidden="1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hidden="1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hidden="1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hidden="1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hidden="1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hidden="1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hidden="1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hidden="1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hidden="1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hidden="1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hidden="1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hidden="1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hidden="1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hidden="1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hidden="1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hidden="1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hidden="1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hidden="1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hidden="1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hidden="1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hidden="1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hidden="1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hidden="1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hidden="1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hidden="1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hidden="1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hidden="1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hidden="1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hidden="1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hidden="1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hidden="1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hidden="1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hidden="1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hidden="1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hidden="1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hidden="1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hidden="1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hidden="1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hidden="1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hidden="1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hidden="1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hidden="1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hidden="1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hidden="1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hidden="1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hidden="1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hidden="1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hidden="1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hidden="1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hidden="1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hidden="1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hidden="1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hidden="1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hidden="1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hidden="1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hidden="1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hidden="1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hidden="1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hidden="1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hidden="1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hidden="1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hidden="1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hidden="1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hidden="1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hidden="1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hidden="1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hidden="1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hidden="1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hidden="1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hidden="1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hidden="1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hidden="1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hidden="1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hidden="1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hidden="1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hidden="1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hidden="1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hidden="1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hidden="1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hidden="1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hidden="1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hidden="1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hidden="1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hidden="1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hidden="1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hidden="1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hidden="1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hidden="1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hidden="1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hidden="1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hidden="1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hidden="1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hidden="1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hidden="1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hidden="1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hidden="1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hidden="1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hidden="1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hidden="1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hidden="1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hidden="1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hidden="1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hidden="1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hidden="1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hidden="1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hidden="1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hidden="1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hidden="1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hidden="1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hidden="1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hidden="1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hidden="1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hidden="1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hidden="1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hidden="1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hidden="1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hidden="1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hidden="1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hidden="1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hidden="1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hidden="1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hidden="1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hidden="1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hidden="1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hidden="1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hidden="1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hidden="1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hidden="1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hidden="1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hidden="1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hidden="1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hidden="1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hidden="1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hidden="1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hidden="1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hidden="1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hidden="1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hidden="1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hidden="1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hidden="1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hidden="1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hidden="1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hidden="1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hidden="1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hidden="1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hidden="1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hidden="1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hidden="1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hidden="1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hidden="1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hidden="1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hidden="1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hidden="1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hidden="1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hidden="1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hidden="1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hidden="1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hidden="1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hidden="1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hidden="1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hidden="1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hidden="1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hidden="1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hidden="1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hidden="1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hidden="1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hidden="1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hidden="1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hidden="1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hidden="1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hidden="1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hidden="1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hidden="1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hidden="1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hidden="1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hidden="1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hidden="1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hidden="1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hidden="1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hidden="1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hidden="1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hidden="1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hidden="1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hidden="1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hidden="1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hidden="1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hidden="1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hidden="1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hidden="1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hidden="1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hidden="1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hidden="1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hidden="1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hidden="1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hidden="1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hidden="1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hidden="1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hidden="1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hidden="1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hidden="1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hidden="1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hidden="1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hidden="1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hidden="1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hidden="1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hidden="1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hidden="1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hidden="1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hidden="1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hidden="1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hidden="1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hidden="1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hidden="1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hidden="1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hidden="1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hidden="1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hidden="1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hidden="1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hidden="1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hidden="1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hidden="1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hidden="1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hidden="1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hidden="1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hidden="1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hidden="1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hidden="1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hidden="1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hidden="1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hidden="1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hidden="1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hidden="1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hidden="1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hidden="1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hidden="1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hidden="1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hidden="1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hidden="1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hidden="1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hidden="1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hidden="1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hidden="1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hidden="1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hidden="1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hidden="1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hidden="1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hidden="1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hidden="1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hidden="1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hidden="1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hidden="1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hidden="1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hidden="1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hidden="1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hidden="1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hidden="1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hidden="1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hidden="1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hidden="1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hidden="1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hidden="1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hidden="1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hidden="1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hidden="1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hidden="1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hidden="1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hidden="1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hidden="1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hidden="1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hidden="1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hidden="1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hidden="1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hidden="1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hidden="1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hidden="1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hidden="1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hidden="1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hidden="1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hidden="1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hidden="1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hidden="1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hidden="1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hidden="1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hidden="1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hidden="1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hidden="1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hidden="1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hidden="1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hidden="1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hidden="1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hidden="1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hidden="1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hidden="1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hidden="1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hidden="1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hidden="1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hidden="1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hidden="1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hidden="1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hidden="1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hidden="1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hidden="1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hidden="1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hidden="1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hidden="1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hidden="1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hidden="1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hidden="1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hidden="1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hidden="1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hidden="1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hidden="1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hidden="1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hidden="1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hidden="1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hidden="1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hidden="1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hidden="1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hidden="1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hidden="1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hidden="1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hidden="1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hidden="1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hidden="1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hidden="1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hidden="1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hidden="1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hidden="1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hidden="1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hidden="1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hidden="1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hidden="1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hidden="1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hidden="1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hidden="1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hidden="1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hidden="1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hidden="1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hidden="1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hidden="1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hidden="1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hidden="1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hidden="1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hidden="1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hidden="1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hidden="1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hidden="1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hidden="1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hidden="1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hidden="1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hidden="1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hidden="1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hidden="1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hidden="1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hidden="1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hidden="1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hidden="1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hidden="1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hidden="1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hidden="1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hidden="1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hidden="1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hidden="1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hidden="1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hidden="1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hidden="1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hidden="1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hidden="1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hidden="1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hidden="1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hidden="1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hidden="1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hidden="1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hidden="1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hidden="1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hidden="1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hidden="1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hidden="1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hidden="1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hidden="1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hidden="1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hidden="1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hidden="1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hidden="1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hidden="1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hidden="1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hidden="1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hidden="1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hidden="1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hidden="1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hidden="1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hidden="1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hidden="1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hidden="1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hidden="1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hidden="1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hidden="1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hidden="1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hidden="1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hidden="1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hidden="1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hidden="1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hidden="1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hidden="1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hidden="1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hidden="1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hidden="1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hidden="1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hidden="1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hidden="1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hidden="1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hidden="1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hidden="1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hidden="1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hidden="1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hidden="1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hidden="1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hidden="1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hidden="1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hidden="1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hidden="1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hidden="1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hidden="1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hidden="1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hidden="1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hidden="1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hidden="1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hidden="1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hidden="1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hidden="1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hidden="1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hidden="1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hidden="1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hidden="1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hidden="1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hidden="1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hidden="1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hidden="1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hidden="1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hidden="1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hidden="1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hidden="1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hidden="1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hidden="1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hidden="1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hidden="1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hidden="1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hidden="1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hidden="1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hidden="1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hidden="1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hidden="1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hidden="1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hidden="1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hidden="1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hidden="1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hidden="1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hidden="1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hidden="1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hidden="1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hidden="1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hidden="1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hidden="1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hidden="1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hidden="1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hidden="1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hidden="1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hidden="1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hidden="1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hidden="1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hidden="1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hidden="1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hidden="1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hidden="1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hidden="1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hidden="1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hidden="1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hidden="1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hidden="1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hidden="1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hidden="1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hidden="1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hidden="1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hidden="1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hidden="1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hidden="1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hidden="1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hidden="1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hidden="1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hidden="1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hidden="1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hidden="1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hidden="1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hidden="1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hidden="1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hidden="1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hidden="1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hidden="1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hidden="1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hidden="1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hidden="1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hidden="1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hidden="1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hidden="1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hidden="1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hidden="1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hidden="1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hidden="1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hidden="1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hidden="1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hidden="1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hidden="1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hidden="1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hidden="1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hidden="1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hidden="1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hidden="1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hidden="1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hidden="1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hidden="1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hidden="1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hidden="1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hidden="1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hidden="1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hidden="1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hidden="1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hidden="1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hidden="1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hidden="1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hidden="1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hidden="1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hidden="1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hidden="1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hidden="1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hidden="1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hidden="1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hidden="1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hidden="1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hidden="1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hidden="1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hidden="1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hidden="1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hidden="1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hidden="1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hidden="1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hidden="1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hidden="1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hidden="1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hidden="1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hidden="1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hidden="1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hidden="1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hidden="1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hidden="1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hidden="1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hidden="1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hidden="1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hidden="1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hidden="1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hidden="1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hidden="1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hidden="1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hidden="1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hidden="1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hidden="1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hidden="1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hidden="1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hidden="1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hidden="1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hidden="1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hidden="1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hidden="1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hidden="1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hidden="1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hidden="1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hidden="1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hidden="1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hidden="1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hidden="1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hidden="1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hidden="1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hidden="1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hidden="1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hidden="1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hidden="1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hidden="1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hidden="1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hidden="1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hidden="1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hidden="1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hidden="1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hidden="1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hidden="1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hidden="1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hidden="1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hidden="1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hidden="1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hidden="1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hidden="1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hidden="1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hidden="1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hidden="1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hidden="1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hidden="1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hidden="1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hidden="1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hidden="1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hidden="1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hidden="1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hidden="1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hidden="1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hidden="1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hidden="1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hidden="1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hidden="1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hidden="1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hidden="1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hidden="1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hidden="1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hidden="1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hidden="1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hidden="1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hidden="1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hidden="1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hidden="1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hidden="1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hidden="1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hidden="1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hidden="1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hidden="1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hidden="1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hidden="1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hidden="1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hidden="1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hidden="1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hidden="1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hidden="1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hidden="1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hidden="1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hidden="1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hidden="1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hidden="1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hidden="1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hidden="1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hidden="1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hidden="1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hidden="1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hidden="1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hidden="1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hidden="1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hidden="1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hidden="1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hidden="1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hidden="1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hidden="1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hidden="1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hidden="1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hidden="1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hidden="1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hidden="1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hidden="1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hidden="1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hidden="1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hidden="1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hidden="1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hidden="1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hidden="1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hidden="1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hidden="1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hidden="1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hidden="1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hidden="1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hidden="1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hidden="1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hidden="1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hidden="1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hidden="1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hidden="1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hidden="1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hidden="1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hidden="1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hidden="1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hidden="1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hidden="1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hidden="1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hidden="1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hidden="1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hidden="1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hidden="1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hidden="1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hidden="1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hidden="1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hidden="1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hidden="1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hidden="1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hidden="1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hidden="1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hidden="1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hidden="1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hidden="1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hidden="1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hidden="1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hidden="1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hidden="1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hidden="1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hidden="1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hidden="1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hidden="1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hidden="1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hidden="1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hidden="1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hidden="1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hidden="1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hidden="1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hidden="1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hidden="1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hidden="1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hidden="1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hidden="1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hidden="1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hidden="1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hidden="1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hidden="1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hidden="1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hidden="1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hidden="1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hidden="1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hidden="1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hidden="1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hidden="1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hidden="1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hidden="1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hidden="1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hidden="1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hidden="1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hidden="1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hidden="1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hidden="1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hidden="1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hidden="1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hidden="1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hidden="1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hidden="1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hidden="1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hidden="1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hidden="1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hidden="1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hidden="1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hidden="1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hidden="1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hidden="1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hidden="1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hidden="1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hidden="1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hidden="1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hidden="1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hidden="1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hidden="1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hidden="1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hidden="1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hidden="1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hidden="1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hidden="1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hidden="1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hidden="1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hidden="1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hidden="1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hidden="1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hidden="1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hidden="1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hidden="1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hidden="1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hidden="1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hidden="1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hidden="1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hidden="1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hidden="1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hidden="1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hidden="1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hidden="1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hidden="1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hidden="1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hidden="1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hidden="1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hidden="1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hidden="1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hidden="1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hidden="1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hidden="1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hidden="1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hidden="1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hidden="1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hidden="1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hidden="1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hidden="1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hidden="1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hidden="1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hidden="1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hidden="1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hidden="1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hidden="1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hidden="1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hidden="1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hidden="1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hidden="1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hidden="1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hidden="1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hidden="1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hidden="1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hidden="1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hidden="1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hidden="1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hidden="1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hidden="1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hidden="1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hidden="1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hidden="1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hidden="1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hidden="1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hidden="1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hidden="1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hidden="1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hidden="1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hidden="1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hidden="1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hidden="1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hidden="1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hidden="1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hidden="1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hidden="1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hidden="1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hidden="1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hidden="1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hidden="1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hidden="1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hidden="1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hidden="1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hidden="1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hidden="1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hidden="1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hidden="1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hidden="1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hidden="1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hidden="1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hidden="1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hidden="1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hidden="1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hidden="1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hidden="1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hidden="1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hidden="1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hidden="1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hidden="1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hidden="1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hidden="1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hidden="1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hidden="1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hidden="1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hidden="1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hidden="1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hidden="1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hidden="1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hidden="1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hidden="1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hidden="1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hidden="1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hidden="1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hidden="1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hidden="1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hidden="1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hidden="1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hidden="1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hidden="1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hidden="1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hidden="1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hidden="1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hidden="1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hidden="1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hidden="1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hidden="1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hidden="1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hidden="1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hidden="1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hidden="1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hidden="1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hidden="1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hidden="1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hidden="1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hidden="1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hidden="1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hidden="1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hidden="1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hidden="1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hidden="1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hidden="1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hidden="1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hidden="1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hidden="1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hidden="1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hidden="1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hidden="1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hidden="1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hidden="1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hidden="1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hidden="1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hidden="1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hidden="1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hidden="1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hidden="1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hidden="1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hidden="1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hidden="1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hidden="1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hidden="1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hidden="1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hidden="1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hidden="1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hidden="1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hidden="1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hidden="1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hidden="1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hidden="1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hidden="1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hidden="1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hidden="1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hidden="1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hidden="1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hidden="1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hidden="1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hidden="1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hidden="1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hidden="1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hidden="1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hidden="1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hidden="1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hidden="1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hidden="1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hidden="1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hidden="1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hidden="1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hidden="1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hidden="1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hidden="1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hidden="1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hidden="1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hidden="1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hidden="1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hidden="1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hidden="1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hidden="1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hidden="1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hidden="1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hidden="1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hidden="1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hidden="1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hidden="1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hidden="1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hidden="1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hidden="1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hidden="1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hidden="1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hidden="1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hidden="1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hidden="1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hidden="1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hidden="1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hidden="1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hidden="1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hidden="1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hidden="1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hidden="1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hidden="1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hidden="1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hidden="1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hidden="1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hidden="1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hidden="1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hidden="1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hidden="1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hidden="1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hidden="1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hidden="1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hidden="1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hidden="1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hidden="1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hidden="1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hidden="1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hidden="1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hidden="1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hidden="1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hidden="1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hidden="1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hidden="1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hidden="1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hidden="1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hidden="1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hidden="1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hidden="1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hidden="1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hidden="1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hidden="1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hidden="1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hidden="1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hidden="1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hidden="1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hidden="1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hidden="1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hidden="1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hidden="1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hidden="1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hidden="1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hidden="1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hidden="1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hidden="1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hidden="1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hidden="1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hidden="1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hidden="1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hidden="1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hidden="1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hidden="1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hidden="1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hidden="1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hidden="1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hidden="1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hidden="1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hidden="1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hidden="1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hidden="1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hidden="1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hidden="1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hidden="1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hidden="1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hidden="1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hidden="1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hidden="1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hidden="1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hidden="1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hidden="1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hidden="1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hidden="1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hidden="1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hidden="1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hidden="1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hidden="1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hidden="1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hidden="1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hidden="1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hidden="1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hidden="1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hidden="1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hidden="1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hidden="1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hidden="1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hidden="1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hidden="1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hidden="1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hidden="1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hidden="1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hidden="1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hidden="1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hidden="1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hidden="1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hidden="1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hidden="1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hidden="1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hidden="1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hidden="1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hidden="1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hidden="1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hidden="1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hidden="1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hidden="1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hidden="1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hidden="1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hidden="1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hidden="1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hidden="1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hidden="1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hidden="1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hidden="1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hidden="1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hidden="1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hidden="1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hidden="1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hidden="1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hidden="1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hidden="1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hidden="1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hidden="1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hidden="1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hidden="1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hidden="1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hidden="1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hidden="1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hidden="1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hidden="1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hidden="1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hidden="1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hidden="1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hidden="1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hidden="1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hidden="1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hidden="1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hidden="1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hidden="1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hidden="1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hidden="1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hidden="1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hidden="1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hidden="1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hidden="1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hidden="1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hidden="1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hidden="1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hidden="1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hidden="1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hidden="1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hidden="1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hidden="1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hidden="1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hidden="1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hidden="1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hidden="1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hidden="1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hidden="1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hidden="1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hidden="1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hidden="1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hidden="1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hidden="1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hidden="1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hidden="1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hidden="1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hidden="1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hidden="1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hidden="1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hidden="1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hidden="1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hidden="1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hidden="1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hidden="1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hidden="1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hidden="1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hidden="1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hidden="1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hidden="1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hidden="1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hidden="1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hidden="1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hidden="1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hidden="1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hidden="1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hidden="1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hidden="1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hidden="1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hidden="1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hidden="1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hidden="1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hidden="1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hidden="1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hidden="1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hidden="1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hidden="1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hidden="1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hidden="1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hidden="1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hidden="1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hidden="1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hidden="1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hidden="1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hidden="1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hidden="1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hidden="1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hidden="1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hidden="1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hidden="1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hidden="1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hidden="1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hidden="1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hidden="1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hidden="1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hidden="1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hidden="1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hidden="1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hidden="1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hidden="1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hidden="1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hidden="1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hidden="1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hidden="1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hidden="1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hidden="1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hidden="1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hidden="1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hidden="1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hidden="1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hidden="1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hidden="1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hidden="1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hidden="1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hidden="1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hidden="1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hidden="1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hidden="1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hidden="1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hidden="1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hidden="1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hidden="1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hidden="1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hidden="1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hidden="1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hidden="1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hidden="1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hidden="1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hidden="1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hidden="1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hidden="1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hidden="1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hidden="1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hidden="1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hidden="1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hidden="1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hidden="1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hidden="1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hidden="1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hidden="1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hidden="1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hidden="1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hidden="1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hidden="1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hidden="1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hidden="1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hidden="1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hidden="1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hidden="1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hidden="1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hidden="1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hidden="1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hidden="1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hidden="1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hidden="1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hidden="1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hidden="1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hidden="1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hidden="1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hidden="1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hidden="1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hidden="1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hidden="1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hidden="1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hidden="1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hidden="1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hidden="1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hidden="1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hidden="1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hidden="1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hidden="1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hidden="1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hidden="1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hidden="1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hidden="1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hidden="1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hidden="1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hidden="1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hidden="1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hidden="1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hidden="1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hidden="1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hidden="1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hidden="1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hidden="1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hidden="1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hidden="1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hidden="1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hidden="1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hidden="1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hidden="1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hidden="1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hidden="1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hidden="1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hidden="1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hidden="1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hidden="1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hidden="1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hidden="1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hidden="1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hidden="1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hidden="1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hidden="1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hidden="1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hidden="1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hidden="1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hidden="1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hidden="1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hidden="1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hidden="1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hidden="1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hidden="1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hidden="1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hidden="1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hidden="1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hidden="1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hidden="1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hidden="1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hidden="1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hidden="1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hidden="1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hidden="1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hidden="1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hidden="1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hidden="1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hidden="1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hidden="1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hidden="1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hidden="1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hidden="1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hidden="1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hidden="1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hidden="1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hidden="1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hidden="1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hidden="1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hidden="1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hidden="1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hidden="1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hidden="1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hidden="1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hidden="1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hidden="1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hidden="1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hidden="1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hidden="1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hidden="1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hidden="1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hidden="1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hidden="1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hidden="1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hidden="1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hidden="1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hidden="1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hidden="1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hidden="1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hidden="1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hidden="1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hidden="1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hidden="1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hidden="1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hidden="1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hidden="1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hidden="1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hidden="1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hidden="1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hidden="1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hidden="1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hidden="1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hidden="1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hidden="1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hidden="1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hidden="1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hidden="1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hidden="1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hidden="1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hidden="1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hidden="1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hidden="1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hidden="1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hidden="1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hidden="1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hidden="1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hidden="1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hidden="1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hidden="1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hidden="1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hidden="1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hidden="1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hidden="1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hidden="1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hidden="1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hidden="1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hidden="1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hidden="1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hidden="1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hidden="1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hidden="1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hidden="1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hidden="1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hidden="1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hidden="1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hidden="1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hidden="1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hidden="1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hidden="1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hidden="1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hidden="1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hidden="1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hidden="1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hidden="1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hidden="1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hidden="1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hidden="1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hidden="1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hidden="1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hidden="1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hidden="1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hidden="1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hidden="1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hidden="1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hidden="1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hidden="1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hidden="1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hidden="1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hidden="1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hidden="1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hidden="1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hidden="1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hidden="1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hidden="1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hidden="1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hidden="1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hidden="1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hidden="1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hidden="1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hidden="1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hidden="1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hidden="1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hidden="1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hidden="1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hidden="1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hidden="1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hidden="1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hidden="1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hidden="1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hidden="1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hidden="1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hidden="1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hidden="1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hidden="1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hidden="1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hidden="1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hidden="1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hidden="1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hidden="1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hidden="1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hidden="1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hidden="1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hidden="1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hidden="1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hidden="1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hidden="1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hidden="1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hidden="1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hidden="1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hidden="1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hidden="1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hidden="1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hidden="1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hidden="1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hidden="1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hidden="1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hidden="1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hidden="1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hidden="1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hidden="1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hidden="1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hidden="1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hidden="1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hidden="1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hidden="1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hidden="1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hidden="1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hidden="1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hidden="1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hidden="1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hidden="1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hidden="1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hidden="1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hidden="1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hidden="1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hidden="1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hidden="1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hidden="1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hidden="1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hidden="1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hidden="1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hidden="1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hidden="1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hidden="1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hidden="1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hidden="1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hidden="1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hidden="1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hidden="1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hidden="1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hidden="1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hidden="1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hidden="1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hidden="1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hidden="1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hidden="1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hidden="1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hidden="1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hidden="1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hidden="1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hidden="1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hidden="1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hidden="1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hidden="1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hidden="1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hidden="1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hidden="1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hidden="1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hidden="1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hidden="1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hidden="1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hidden="1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hidden="1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hidden="1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hidden="1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hidden="1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hidden="1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hidden="1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hidden="1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hidden="1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hidden="1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hidden="1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hidden="1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hidden="1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hidden="1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hidden="1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hidden="1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hidden="1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hidden="1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hidden="1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hidden="1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hidden="1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hidden="1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hidden="1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hidden="1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hidden="1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hidden="1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hidden="1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hidden="1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hidden="1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hidden="1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hidden="1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hidden="1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hidden="1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hidden="1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hidden="1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hidden="1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hidden="1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hidden="1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hidden="1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hidden="1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hidden="1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hidden="1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hidden="1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hidden="1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hidden="1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hidden="1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hidden="1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hidden="1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hidden="1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hidden="1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hidden="1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hidden="1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hidden="1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hidden="1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hidden="1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hidden="1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hidden="1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hidden="1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hidden="1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hidden="1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hidden="1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hidden="1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hidden="1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hidden="1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hidden="1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hidden="1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hidden="1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hidden="1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hidden="1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hidden="1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hidden="1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hidden="1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hidden="1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hidden="1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hidden="1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hidden="1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hidden="1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hidden="1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hidden="1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hidden="1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hidden="1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hidden="1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hidden="1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hidden="1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hidden="1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hidden="1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hidden="1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hidden="1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hidden="1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hidden="1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hidden="1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hidden="1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hidden="1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hidden="1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hidden="1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hidden="1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hidden="1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hidden="1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hidden="1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hidden="1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hidden="1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hidden="1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hidden="1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hidden="1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hidden="1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hidden="1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hidden="1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hidden="1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hidden="1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hidden="1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hidden="1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hidden="1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hidden="1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hidden="1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hidden="1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hidden="1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hidden="1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hidden="1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hidden="1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hidden="1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hidden="1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hidden="1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hidden="1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hidden="1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hidden="1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hidden="1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hidden="1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hidden="1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24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24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24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24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24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24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24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24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24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24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24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24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24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24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24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24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24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24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24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24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24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24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24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24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24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24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24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24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24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24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24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24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24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24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24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24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hidden="1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hidden="1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hidden="1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hidden="1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hidden="1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hidden="1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hidden="1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hidden="1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hidden="1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hidden="1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hidden="1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hidden="1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hidden="1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hidden="1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hidden="1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hidden="1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hidden="1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hidden="1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hidden="1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hidden="1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hidden="1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hidden="1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hidden="1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hidden="1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hidden="1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hidden="1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hidden="1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hidden="1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hidden="1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hidden="1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hidden="1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hidden="1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hidden="1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hidden="1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hidden="1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hidden="1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hidden="1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hidden="1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hidden="1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hidden="1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hidden="1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hidden="1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hidden="1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hidden="1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hidden="1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hidden="1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hidden="1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hidden="1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hidden="1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hidden="1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hidden="1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hidden="1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hidden="1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hidden="1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hidden="1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hidden="1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hidden="1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hidden="1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hidden="1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hidden="1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hidden="1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hidden="1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hidden="1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hidden="1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hidden="1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hidden="1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hidden="1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hidden="1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hidden="1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hidden="1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hidden="1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hidden="1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hidden="1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hidden="1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hidden="1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hidden="1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hidden="1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hidden="1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hidden="1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hidden="1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hidden="1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hidden="1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hidden="1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hidden="1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hidden="1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hidden="1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hidden="1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hidden="1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hidden="1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hidden="1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hidden="1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hidden="1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hidden="1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hidden="1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hidden="1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hidden="1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hidden="1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hidden="1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hidden="1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hidden="1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hidden="1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hidden="1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hidden="1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hidden="1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hidden="1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hidden="1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hidden="1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hidden="1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hidden="1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hidden="1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hidden="1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hidden="1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hidden="1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hidden="1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hidden="1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hidden="1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hidden="1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hidden="1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hidden="1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hidden="1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hidden="1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hidden="1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hidden="1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hidden="1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hidden="1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hidden="1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hidden="1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hidden="1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hidden="1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hidden="1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hidden="1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hidden="1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hidden="1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hidden="1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hidden="1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hidden="1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hidden="1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hidden="1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hidden="1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hidden="1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hidden="1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hidden="1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hidden="1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hidden="1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hidden="1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hidden="1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hidden="1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hidden="1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hidden="1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hidden="1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hidden="1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hidden="1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hidden="1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hidden="1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hidden="1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hidden="1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hidden="1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hidden="1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hidden="1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hidden="1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hidden="1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hidden="1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hidden="1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hidden="1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hidden="1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hidden="1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hidden="1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hidden="1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hidden="1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hidden="1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hidden="1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hidden="1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hidden="1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hidden="1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hidden="1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hidden="1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hidden="1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hidden="1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hidden="1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hidden="1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hidden="1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hidden="1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hidden="1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hidden="1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hidden="1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hidden="1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hidden="1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hidden="1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hidden="1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hidden="1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hidden="1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hidden="1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hidden="1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hidden="1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hidden="1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hidden="1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hidden="1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hidden="1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hidden="1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hidden="1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hidden="1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hidden="1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hidden="1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hidden="1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hidden="1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hidden="1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hidden="1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>
    <filterColumn colId="0">
      <filters>
        <filter val="Obras e Serviços de Engenh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C1" sqref="C1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2025-10-31T13:22:47Z</dcterms:modified>
</cp:coreProperties>
</file>