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CONCORRÊNCIA PÚBLICA Nº 010-2025 MUROS LOTEAMENTO\DOCUMENTOS ENGENHARIA\"/>
    </mc:Choice>
  </mc:AlternateContent>
  <xr:revisionPtr revIDLastSave="0" documentId="13_ncr:1_{311E327A-4109-4637-B5AA-DECCD2B9DD4D}" xr6:coauthVersionLast="47" xr6:coauthVersionMax="47" xr10:uidLastSave="{00000000-0000-0000-0000-000000000000}"/>
  <bookViews>
    <workbookView xWindow="-120" yWindow="-120" windowWidth="20730" windowHeight="11160" tabRatio="816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externalReferences>
    <externalReference r:id="rId7"/>
  </externalReference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  <definedName name="ORÇAMENTO.BancoRef" hidden="1">'Orçamento-base'!$F$8</definedName>
    <definedName name="ORÇAMENTO.CustoUnitario" hidden="1">ROUND('Orçamento-base'!$U1,15-13*'Orçamento-base'!$AF$8)</definedName>
    <definedName name="ORÇAMENTO.PrecoUnitarioLicitado" hidden="1">'Orçamento-base'!$AL1</definedName>
    <definedName name="REFERENCIA.Descricao" hidden="1">IF(ISNUMBER('Orçamento-base'!$AF1),OFFSET(INDIRECT(ORÇAMENTO.BancoRef),'Orçamento-base'!$AF1-1,3,1),'Orçamento-base'!$AF1)</definedName>
    <definedName name="REFERENCIA.Unidade" hidden="1">IF(ISNUMBER('Orçamento-base'!$AF1),OFFSET(INDIRECT(ORÇAMENTO.BancoRef),'Orçamento-base'!$AF1-1,4,1),"-")</definedName>
    <definedName name="TIPOORCAMENTO" hidden="1">IF(VALUE([1]MENU!$O$3)=2,"Licitado","Proposto")</definedName>
  </definedNames>
  <calcPr calcId="181029"/>
</workbook>
</file>

<file path=xl/calcChain.xml><?xml version="1.0" encoding="utf-8"?>
<calcChain xmlns="http://schemas.openxmlformats.org/spreadsheetml/2006/main">
  <c r="K41" i="3" l="1"/>
  <c r="K18" i="3"/>
  <c r="K19" i="3"/>
  <c r="K20" i="3"/>
  <c r="K21" i="3"/>
  <c r="K22" i="3"/>
  <c r="K23" i="3"/>
  <c r="B23" i="3" s="1"/>
  <c r="K24" i="3"/>
  <c r="K25" i="3"/>
  <c r="K26" i="3"/>
  <c r="K27" i="3"/>
  <c r="K28" i="3"/>
  <c r="K29" i="3"/>
  <c r="K30" i="3"/>
  <c r="K31" i="3"/>
  <c r="K32" i="3"/>
  <c r="K33" i="3"/>
  <c r="B33" i="3" s="1"/>
  <c r="K34" i="3"/>
  <c r="K35" i="3"/>
  <c r="K36" i="3"/>
  <c r="B36" i="3" s="1"/>
  <c r="K37" i="3"/>
  <c r="K38" i="3"/>
  <c r="K39" i="3"/>
  <c r="K40" i="3"/>
  <c r="B40" i="3" s="1"/>
  <c r="O40" i="3"/>
  <c r="Q40" i="3"/>
  <c r="B30" i="3"/>
  <c r="B35" i="3"/>
  <c r="B17" i="3"/>
  <c r="K15" i="3"/>
  <c r="B15" i="3" s="1"/>
  <c r="K16" i="3"/>
  <c r="D15" i="6"/>
  <c r="D23" i="6"/>
  <c r="D20" i="6"/>
  <c r="D19" i="6"/>
  <c r="D18" i="6"/>
  <c r="D17" i="6"/>
  <c r="D16" i="6"/>
  <c r="A14" i="6"/>
  <c r="C14" i="6"/>
  <c r="D14" i="6"/>
  <c r="E14" i="6"/>
  <c r="H14" i="6" s="1"/>
  <c r="F14" i="6"/>
  <c r="A15" i="6"/>
  <c r="C15" i="6"/>
  <c r="E15" i="6"/>
  <c r="H15" i="6" s="1"/>
  <c r="F15" i="6"/>
  <c r="A16" i="6"/>
  <c r="C16" i="6"/>
  <c r="E16" i="6"/>
  <c r="H16" i="6" s="1"/>
  <c r="F16" i="6"/>
  <c r="A17" i="6"/>
  <c r="C17" i="6"/>
  <c r="E17" i="6"/>
  <c r="H17" i="6" s="1"/>
  <c r="F17" i="6"/>
  <c r="A18" i="6"/>
  <c r="C18" i="6"/>
  <c r="E18" i="6"/>
  <c r="H18" i="6" s="1"/>
  <c r="F18" i="6"/>
  <c r="A19" i="6"/>
  <c r="C19" i="6"/>
  <c r="E19" i="6"/>
  <c r="H19" i="6" s="1"/>
  <c r="F19" i="6"/>
  <c r="A20" i="6"/>
  <c r="C20" i="6"/>
  <c r="E20" i="6"/>
  <c r="H20" i="6" s="1"/>
  <c r="F20" i="6"/>
  <c r="A21" i="6"/>
  <c r="C21" i="6"/>
  <c r="D21" i="6"/>
  <c r="E21" i="6"/>
  <c r="H21" i="6" s="1"/>
  <c r="F21" i="6"/>
  <c r="A22" i="6"/>
  <c r="C22" i="6"/>
  <c r="D22" i="6"/>
  <c r="E22" i="6"/>
  <c r="H22" i="6" s="1"/>
  <c r="F22" i="6"/>
  <c r="A23" i="6"/>
  <c r="C23" i="6"/>
  <c r="E23" i="6"/>
  <c r="H23" i="6" s="1"/>
  <c r="F23" i="6"/>
  <c r="A24" i="6"/>
  <c r="C24" i="6"/>
  <c r="D24" i="6"/>
  <c r="E24" i="6"/>
  <c r="H24" i="6" s="1"/>
  <c r="F24" i="6"/>
  <c r="A25" i="6"/>
  <c r="C25" i="6"/>
  <c r="D25" i="6"/>
  <c r="E25" i="6"/>
  <c r="H25" i="6" s="1"/>
  <c r="F25" i="6"/>
  <c r="A26" i="6"/>
  <c r="C26" i="6"/>
  <c r="D26" i="6"/>
  <c r="E26" i="6"/>
  <c r="H26" i="6" s="1"/>
  <c r="F26" i="6"/>
  <c r="A27" i="6"/>
  <c r="C27" i="6"/>
  <c r="D27" i="6"/>
  <c r="E27" i="6"/>
  <c r="H27" i="6" s="1"/>
  <c r="F27" i="6"/>
  <c r="A28" i="6"/>
  <c r="C28" i="6"/>
  <c r="D28" i="6"/>
  <c r="E28" i="6"/>
  <c r="H28" i="6" s="1"/>
  <c r="F28" i="6"/>
  <c r="A29" i="6"/>
  <c r="C29" i="6"/>
  <c r="D29" i="6"/>
  <c r="E29" i="6"/>
  <c r="H29" i="6" s="1"/>
  <c r="F29" i="6"/>
  <c r="A30" i="6"/>
  <c r="C30" i="6"/>
  <c r="D30" i="6"/>
  <c r="E30" i="6"/>
  <c r="H30" i="6" s="1"/>
  <c r="F30" i="6"/>
  <c r="A31" i="6"/>
  <c r="C31" i="6"/>
  <c r="D31" i="6"/>
  <c r="E31" i="6"/>
  <c r="H31" i="6" s="1"/>
  <c r="F31" i="6"/>
  <c r="A32" i="6"/>
  <c r="C32" i="6"/>
  <c r="D32" i="6"/>
  <c r="E32" i="6"/>
  <c r="H32" i="6" s="1"/>
  <c r="F32" i="6"/>
  <c r="A33" i="6"/>
  <c r="C33" i="6"/>
  <c r="D33" i="6"/>
  <c r="E33" i="6"/>
  <c r="H33" i="6" s="1"/>
  <c r="F33" i="6"/>
  <c r="A34" i="6"/>
  <c r="C34" i="6"/>
  <c r="D34" i="6"/>
  <c r="E34" i="6"/>
  <c r="H34" i="6" s="1"/>
  <c r="F34" i="6"/>
  <c r="A35" i="6"/>
  <c r="C35" i="6"/>
  <c r="D35" i="6"/>
  <c r="E35" i="6"/>
  <c r="H35" i="6" s="1"/>
  <c r="F35" i="6"/>
  <c r="A36" i="6"/>
  <c r="D36" i="6"/>
  <c r="E36" i="6"/>
  <c r="H36" i="6" s="1"/>
  <c r="F36" i="6"/>
  <c r="A37" i="6"/>
  <c r="D37" i="6"/>
  <c r="E37" i="6"/>
  <c r="H37" i="6" s="1"/>
  <c r="F37" i="6"/>
  <c r="A38" i="6"/>
  <c r="D38" i="6"/>
  <c r="E38" i="6"/>
  <c r="H38" i="6" s="1"/>
  <c r="F38" i="6"/>
  <c r="A39" i="6"/>
  <c r="C39" i="6"/>
  <c r="D39" i="6"/>
  <c r="E39" i="6"/>
  <c r="H39" i="6" s="1"/>
  <c r="F39" i="6"/>
  <c r="A40" i="6"/>
  <c r="C40" i="6"/>
  <c r="D40" i="6"/>
  <c r="E40" i="6"/>
  <c r="H40" i="6" s="1"/>
  <c r="F40" i="6"/>
  <c r="A41" i="6"/>
  <c r="C41" i="6"/>
  <c r="D41" i="6"/>
  <c r="E41" i="6"/>
  <c r="H41" i="6" s="1"/>
  <c r="F41" i="6"/>
  <c r="A42" i="6"/>
  <c r="C42" i="6"/>
  <c r="D42" i="6"/>
  <c r="E42" i="6"/>
  <c r="H42" i="6" s="1"/>
  <c r="F42" i="6"/>
  <c r="B29" i="6" l="1"/>
  <c r="B32" i="6"/>
  <c r="B34" i="6"/>
  <c r="B35" i="6"/>
  <c r="B39" i="6"/>
  <c r="B40" i="6"/>
  <c r="B41" i="6"/>
  <c r="B42" i="6"/>
  <c r="K14" i="3"/>
  <c r="K12" i="3" l="1"/>
  <c r="B12" i="3" s="1"/>
  <c r="B14" i="3" l="1"/>
  <c r="B16" i="6"/>
  <c r="E12" i="6"/>
  <c r="H12" i="6" s="1"/>
  <c r="B14" i="6" l="1"/>
  <c r="B16" i="3"/>
  <c r="C5" i="6"/>
  <c r="C3" i="6"/>
  <c r="H2" i="6"/>
  <c r="F2" i="6"/>
  <c r="C2" i="6"/>
  <c r="K4" i="3"/>
  <c r="K2" i="3"/>
  <c r="C3" i="3"/>
  <c r="C4" i="3"/>
  <c r="C5" i="3"/>
  <c r="I2" i="3"/>
  <c r="C2" i="3"/>
  <c r="B15" i="6" l="1"/>
  <c r="B18" i="3"/>
  <c r="B19" i="3" s="1"/>
  <c r="O39" i="3"/>
  <c r="Q39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7" i="6" l="1"/>
  <c r="B18" i="6"/>
  <c r="B20" i="3"/>
  <c r="B21" i="3" s="1"/>
  <c r="E13" i="6"/>
  <c r="H13" i="6" s="1"/>
  <c r="O14" i="3"/>
  <c r="B22" i="3" l="1"/>
  <c r="B24" i="3" s="1"/>
  <c r="B25" i="3" s="1"/>
  <c r="B19" i="6"/>
  <c r="F2" i="8"/>
  <c r="E238" i="8" s="1"/>
  <c r="F13" i="6"/>
  <c r="D13" i="6"/>
  <c r="A13" i="6"/>
  <c r="F12" i="6"/>
  <c r="D12" i="6"/>
  <c r="C12" i="6"/>
  <c r="A12" i="6"/>
  <c r="G13" i="2" s="1"/>
  <c r="C13" i="2"/>
  <c r="Q12" i="3"/>
  <c r="Q14" i="3"/>
  <c r="O12" i="3"/>
  <c r="B24" i="6" l="1"/>
  <c r="B26" i="3"/>
  <c r="B21" i="6"/>
  <c r="B20" i="6"/>
  <c r="B22" i="6"/>
  <c r="B23" i="6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5" i="6" l="1"/>
  <c r="B27" i="3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6" i="6" l="1"/>
  <c r="B28" i="3"/>
  <c r="B13" i="6"/>
  <c r="B27" i="6" l="1"/>
  <c r="B29" i="3"/>
  <c r="B28" i="6" l="1"/>
  <c r="B31" i="3"/>
  <c r="B30" i="6" l="1"/>
  <c r="B32" i="3"/>
  <c r="C13" i="6"/>
  <c r="B31" i="6" l="1"/>
  <c r="B34" i="3"/>
  <c r="B37" i="3" s="1"/>
  <c r="B36" i="6" l="1"/>
  <c r="B38" i="3"/>
  <c r="B33" i="6"/>
  <c r="B39" i="3" l="1"/>
  <c r="B41" i="3" s="1"/>
  <c r="B37" i="6"/>
  <c r="B38" i="6" l="1"/>
  <c r="C6" i="6" s="1"/>
  <c r="B7" i="2" s="1"/>
  <c r="B8" i="2"/>
  <c r="C6" i="3"/>
  <c r="B6" i="2" s="1"/>
  <c r="C36" i="6" l="1"/>
  <c r="C37" i="6"/>
  <c r="C3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<sst xmlns="http://schemas.openxmlformats.org/spreadsheetml/2006/main" count="15248" uniqueCount="4106">
  <si>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</si>
  <si>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</si>
  <si>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</si>
  <si>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</si>
  <si>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</si>
  <si>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</si>
  <si>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</si>
  <si>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</si>
  <si>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</si>
  <si>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</si>
  <si>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</si>
  <si>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</si>
  <si>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</si>
  <si>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</si>
  <si>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</si>
  <si>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</si>
  <si>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</si>
  <si>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</si>
  <si>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</si>
  <si>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</si>
  <si>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</si>
  <si>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</si>
  <si>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</si>
  <si>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</si>
  <si>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</si>
  <si>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</si>
  <si>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</si>
  <si>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</si>
  <si>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</si>
  <si>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</si>
  <si>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</si>
  <si>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</si>
  <si>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</si>
  <si>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</si>
  <si>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</si>
  <si>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</si>
  <si>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</si>
  <si>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</si>
  <si>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</si>
  <si>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</si>
  <si>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</si>
  <si>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</si>
  <si>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</si>
  <si>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</si>
  <si>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</si>
  <si>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</si>
  <si>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</si>
  <si>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</si>
  <si>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</si>
  <si>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</si>
  <si>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</si>
  <si>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</si>
  <si>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</si>
  <si>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</si>
  <si>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</si>
  <si>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</si>
  <si>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</si>
  <si>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</si>
  <si>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</si>
  <si>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</si>
  <si>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</si>
  <si>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</si>
  <si>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</si>
  <si>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</si>
  <si>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</si>
  <si>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</si>
  <si>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</si>
  <si>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</si>
  <si>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</si>
  <si>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</si>
  <si>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</si>
  <si>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</si>
  <si>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</si>
  <si>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</si>
  <si>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</si>
  <si>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</si>
  <si>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</si>
  <si>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</si>
  <si>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</si>
  <si>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</si>
  <si>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</si>
  <si>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</si>
  <si>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</si>
  <si>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</si>
  <si>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</si>
  <si>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</si>
  <si>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</si>
  <si>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</si>
  <si>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</si>
  <si>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</si>
  <si>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</si>
  <si>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</si>
  <si>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</si>
  <si>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</si>
  <si>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</si>
  <si>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</si>
  <si>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</si>
  <si>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</si>
  <si>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</si>
  <si>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</si>
  <si>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</si>
  <si>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</si>
  <si>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</si>
  <si>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</si>
  <si>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</si>
  <si>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</si>
  <si>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</si>
  <si>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</si>
  <si>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</si>
  <si>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</si>
  <si>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</si>
  <si>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</si>
  <si>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</si>
  <si>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</si>
  <si>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</si>
  <si>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</si>
  <si>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</si>
  <si>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</si>
  <si>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</si>
  <si>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</si>
  <si>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</si>
  <si>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</si>
  <si>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</si>
  <si>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</si>
  <si>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</si>
  <si>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</si>
  <si>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</si>
  <si>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</si>
  <si>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</si>
  <si>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</si>
  <si>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</si>
  <si>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</si>
  <si>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</si>
  <si>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</si>
  <si>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</si>
  <si>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</si>
  <si>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</si>
  <si>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</si>
  <si>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</si>
  <si>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</si>
  <si>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</si>
  <si>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</si>
  <si>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</si>
  <si>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</si>
  <si>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</si>
  <si>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</si>
  <si>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</si>
  <si>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</si>
  <si>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</si>
  <si>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</si>
  <si>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</si>
  <si>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</si>
  <si>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</si>
  <si>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</si>
  <si>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</si>
  <si>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</si>
  <si>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</si>
  <si>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</si>
  <si>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</si>
  <si>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</si>
  <si>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</si>
  <si>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</si>
  <si>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</si>
  <si>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</si>
  <si>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</si>
  <si>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</si>
  <si>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</si>
  <si>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</si>
  <si>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</si>
  <si>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</si>
  <si>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</si>
  <si>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</si>
  <si>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</si>
  <si>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</si>
  <si>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</si>
  <si>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</si>
  <si>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</si>
  <si>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</si>
  <si>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</si>
  <si>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</si>
  <si>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</si>
  <si>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</si>
  <si>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</si>
  <si>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</si>
  <si>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</si>
  <si>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</si>
  <si>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</si>
  <si>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</si>
  <si>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</si>
  <si>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</si>
  <si>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</si>
  <si>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</si>
  <si>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</si>
  <si>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</si>
  <si>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</si>
  <si>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</si>
  <si>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</si>
  <si>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</si>
  <si>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</si>
  <si>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</si>
  <si>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</si>
  <si>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</si>
  <si>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</si>
  <si>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</si>
  <si>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</si>
  <si>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</si>
  <si>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</si>
  <si>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</si>
  <si>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</si>
  <si>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</si>
  <si>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</si>
  <si>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</si>
  <si>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</si>
  <si>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</si>
  <si>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</si>
  <si>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</si>
  <si>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</si>
  <si>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</si>
  <si>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</si>
  <si>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</si>
  <si>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</si>
  <si>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</si>
  <si>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</si>
  <si>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</si>
  <si>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</si>
  <si>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</si>
  <si>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</si>
  <si>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</si>
  <si>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</si>
  <si>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</si>
  <si>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</si>
  <si>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</si>
  <si>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</si>
  <si>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</si>
  <si>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</si>
  <si>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</si>
  <si>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</si>
  <si>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</si>
  <si>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</si>
  <si>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</si>
  <si>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</si>
  <si>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</si>
  <si>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</si>
  <si>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</si>
  <si>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</si>
  <si>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</si>
  <si>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</si>
  <si>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</si>
  <si>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</si>
  <si>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</si>
  <si>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</si>
  <si>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</si>
  <si>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</si>
  <si>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</si>
  <si>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</si>
  <si>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</si>
  <si>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</si>
  <si>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</si>
  <si>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</si>
  <si>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</si>
  <si>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</si>
  <si>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</si>
  <si>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</si>
  <si>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</si>
  <si>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</si>
  <si>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</si>
  <si>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</si>
  <si>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</si>
  <si>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</si>
  <si>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</si>
  <si>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</si>
  <si>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</si>
  <si>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</si>
  <si>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</si>
  <si>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</si>
  <si>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</si>
  <si>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</si>
  <si>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</si>
  <si>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</si>
  <si>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</si>
  <si>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</si>
  <si>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</si>
  <si>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</si>
  <si>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</si>
  <si>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</si>
  <si>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</si>
  <si>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</si>
  <si>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</si>
  <si>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</si>
  <si>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</si>
  <si>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</si>
  <si>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</si>
  <si>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</si>
  <si>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</si>
  <si>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</si>
  <si>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</si>
  <si>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</si>
  <si>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</si>
  <si>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</si>
  <si>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</si>
  <si>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</si>
  <si>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</si>
  <si>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</si>
  <si>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</si>
  <si>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</si>
  <si>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</si>
  <si>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</si>
  <si>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</si>
  <si>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</si>
  <si>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</si>
  <si>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</si>
  <si>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</si>
  <si>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</si>
  <si>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</si>
  <si>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</si>
  <si>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</si>
  <si>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</si>
  <si>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</si>
  <si>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</si>
  <si>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</si>
  <si>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</si>
  <si>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</si>
  <si>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</si>
  <si>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</si>
  <si>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</si>
  <si>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</si>
  <si>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</si>
  <si>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</si>
  <si>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</si>
  <si>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</si>
  <si>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</si>
  <si>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</si>
  <si>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</si>
  <si>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</si>
  <si>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</si>
  <si>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</si>
  <si>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</si>
  <si>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</si>
  <si>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</si>
  <si>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</si>
  <si>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</si>
  <si>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</si>
  <si>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</si>
  <si>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</si>
  <si>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</si>
  <si>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</si>
  <si>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</si>
  <si>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</si>
  <si>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</si>
  <si>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</si>
  <si>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</si>
  <si>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</si>
  <si>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</si>
  <si>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</si>
  <si>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</si>
  <si>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</si>
  <si>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</si>
  <si>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</si>
  <si>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</si>
  <si>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</si>
  <si>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</si>
  <si>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</si>
  <si>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</si>
  <si>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</si>
  <si>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</si>
  <si>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</si>
  <si>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</si>
  <si>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</si>
  <si>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</si>
  <si>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</si>
  <si>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</si>
  <si>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</si>
  <si>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</si>
  <si>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</si>
  <si>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</si>
  <si>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</si>
  <si>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</si>
  <si>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</si>
  <si>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</si>
  <si>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</si>
  <si>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</si>
  <si>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</si>
  <si>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</si>
  <si>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</si>
  <si>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</si>
  <si>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</si>
  <si>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</si>
  <si>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</si>
  <si>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</si>
  <si>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</si>
  <si>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</si>
  <si>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</si>
  <si>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</si>
  <si>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</si>
  <si>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</si>
  <si>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</si>
  <si>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</si>
  <si>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</si>
  <si>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</si>
  <si>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</si>
  <si>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</si>
  <si>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</si>
  <si>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</si>
  <si>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</si>
  <si>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</si>
  <si>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</si>
  <si>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</si>
  <si>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</si>
  <si>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</si>
  <si>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</si>
  <si>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</si>
  <si>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</si>
  <si>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</si>
  <si>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</si>
  <si>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</si>
  <si>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</si>
  <si>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</si>
  <si>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</si>
  <si>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</si>
  <si>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</si>
  <si>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</si>
  <si>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</si>
  <si>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</si>
  <si>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</si>
  <si>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</si>
  <si>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</si>
  <si>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</si>
  <si>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</si>
  <si>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</si>
  <si>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</si>
  <si>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</si>
  <si>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</si>
  <si>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</si>
  <si>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</si>
  <si>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</si>
  <si>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</si>
  <si>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</si>
  <si>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</si>
  <si>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</si>
  <si>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</si>
  <si>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</si>
  <si>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</si>
  <si>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</si>
  <si>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</si>
  <si>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</si>
  <si>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</si>
  <si>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</si>
  <si>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</si>
  <si>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</si>
  <si>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</si>
  <si>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</si>
  <si>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</si>
  <si>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</si>
  <si>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</si>
  <si>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</si>
  <si>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</si>
  <si>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</si>
  <si>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</si>
  <si>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</si>
  <si>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</si>
  <si>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</si>
  <si>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</si>
  <si>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</si>
  <si>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</si>
  <si>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</si>
  <si>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</si>
  <si>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</si>
  <si>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</si>
  <si>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</si>
  <si>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</si>
  <si>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</si>
  <si>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</si>
  <si>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</si>
  <si>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</si>
  <si>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</si>
  <si>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</si>
  <si>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</si>
  <si>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</si>
  <si>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</si>
  <si>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</si>
  <si>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</si>
  <si>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</si>
  <si>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</si>
  <si>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</si>
  <si>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</si>
  <si>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</si>
  <si>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</si>
  <si>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</si>
  <si>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</si>
  <si>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</si>
  <si>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</si>
  <si>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</si>
  <si>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</si>
  <si>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</si>
  <si>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</si>
  <si>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</si>
  <si>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</si>
  <si>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</si>
  <si>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</si>
  <si>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</si>
  <si>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</si>
  <si>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</si>
  <si>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</si>
  <si>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</si>
  <si>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</si>
  <si>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</si>
  <si>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</si>
  <si>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</si>
  <si>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</si>
  <si>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</si>
  <si>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</si>
  <si>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</si>
  <si>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</si>
  <si>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</si>
  <si>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</si>
  <si>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</si>
  <si>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</si>
  <si>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</si>
  <si>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</si>
  <si>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</si>
  <si>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</si>
  <si>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</si>
  <si>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</si>
  <si>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</si>
  <si>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</si>
  <si>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</si>
  <si>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</si>
  <si>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</si>
  <si>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</si>
  <si>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</si>
  <si>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</si>
  <si>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</si>
  <si>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</si>
  <si>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</si>
  <si>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</si>
  <si>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</si>
  <si>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</si>
  <si>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</si>
  <si>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</si>
  <si>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</si>
  <si>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</si>
  <si>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</si>
  <si>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</si>
  <si>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</si>
  <si>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</si>
  <si>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</si>
  <si>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</si>
  <si>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</si>
  <si>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</si>
  <si>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</si>
  <si>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</si>
  <si>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</si>
  <si>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</si>
  <si>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</si>
  <si>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</si>
  <si>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</si>
  <si>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</si>
  <si>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</si>
  <si>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</si>
  <si>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</si>
  <si>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</si>
  <si>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</si>
  <si>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</si>
  <si>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</si>
  <si>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</si>
  <si>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</si>
  <si>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</si>
  <si>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</si>
  <si>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</si>
  <si>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</si>
  <si>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</si>
  <si>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</si>
  <si>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</si>
  <si>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</si>
  <si>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</si>
  <si>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</si>
  <si>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</si>
  <si>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</si>
  <si>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</si>
  <si>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</si>
  <si>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</si>
  <si>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</si>
  <si>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</si>
  <si>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</si>
  <si>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</si>
  <si>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</si>
  <si>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</si>
  <si>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</si>
  <si>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</si>
  <si>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</si>
  <si>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</si>
  <si>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</si>
  <si>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</si>
  <si>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</si>
  <si>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</si>
  <si>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</si>
  <si>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</si>
  <si>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</si>
  <si>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</si>
  <si>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</si>
  <si>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</si>
  <si>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</si>
  <si>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</si>
  <si>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</si>
  <si>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</si>
  <si>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</si>
  <si>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</si>
  <si>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</si>
  <si>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</si>
  <si>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</si>
  <si>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</si>
  <si>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</si>
  <si>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</si>
  <si>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</si>
  <si>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</si>
  <si>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</si>
  <si>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</si>
  <si>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</si>
  <si>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</si>
  <si>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</si>
  <si>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</si>
  <si>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</si>
  <si>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</si>
  <si>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</si>
  <si>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</si>
  <si>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</si>
  <si>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</si>
  <si>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</si>
  <si>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</si>
  <si>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</si>
  <si>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</si>
  <si>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</si>
  <si>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</si>
  <si>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</si>
  <si>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</si>
  <si>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</si>
  <si>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</si>
  <si>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</si>
  <si>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</si>
  <si>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</si>
  <si>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</si>
  <si>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</si>
  <si>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</si>
  <si>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</si>
  <si>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</si>
  <si>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</si>
  <si>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</si>
  <si>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</si>
  <si>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</si>
  <si>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</si>
  <si>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</si>
  <si>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</si>
  <si>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</si>
  <si>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</si>
  <si>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</si>
  <si>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</si>
  <si>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</si>
  <si>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</si>
  <si>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</si>
  <si>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</si>
  <si>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</si>
  <si>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</si>
  <si>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</si>
  <si>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</si>
  <si>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</si>
  <si>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</si>
  <si>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</si>
  <si>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</si>
  <si>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</si>
  <si>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</si>
  <si>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</si>
  <si>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</si>
  <si>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</si>
  <si>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</si>
  <si>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</si>
  <si>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</si>
  <si>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</si>
  <si>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</si>
  <si>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</si>
  <si>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</si>
  <si>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</si>
  <si>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</si>
  <si>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</si>
  <si>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</si>
  <si>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</si>
  <si>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</si>
  <si>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</si>
  <si>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</si>
  <si>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</si>
  <si>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</si>
  <si>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</si>
  <si>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</si>
  <si>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</si>
  <si>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</si>
  <si>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</si>
  <si>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</si>
  <si>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</si>
  <si>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</si>
  <si>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</si>
  <si>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</si>
  <si>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</si>
  <si>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</si>
  <si>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</si>
  <si>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</si>
  <si>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</si>
  <si>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</si>
  <si>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</si>
  <si>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</si>
  <si>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</si>
  <si>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</si>
  <si>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</si>
  <si>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</si>
  <si>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</si>
  <si>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</si>
  <si>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</si>
  <si>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</si>
  <si>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</si>
  <si>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</si>
  <si>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</si>
  <si>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</si>
  <si>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</si>
  <si>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</si>
  <si>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</si>
  <si>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</si>
  <si>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</si>
  <si>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</si>
  <si>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</si>
  <si>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</si>
  <si>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</si>
  <si>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</si>
  <si>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</si>
  <si>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</si>
  <si>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</si>
  <si>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</si>
  <si>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</si>
  <si>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</si>
  <si>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</si>
  <si>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</si>
  <si>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</si>
  <si>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</si>
  <si>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</si>
  <si>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</si>
  <si>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</si>
  <si>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</si>
  <si>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</si>
  <si>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</si>
  <si>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</si>
  <si>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</si>
  <si>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</si>
  <si>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</si>
  <si>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</si>
  <si>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</si>
  <si>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</si>
  <si>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</si>
  <si>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</si>
  <si>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</si>
  <si>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</si>
  <si>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</si>
  <si>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</si>
  <si>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</si>
  <si>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</si>
  <si>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</si>
  <si>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</si>
  <si>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</si>
  <si>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</si>
  <si>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</si>
  <si>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</si>
  <si>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</si>
  <si>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</si>
  <si>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</si>
  <si>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</si>
  <si>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</si>
  <si>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</si>
  <si>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</si>
  <si>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</si>
  <si>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</si>
  <si>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</si>
  <si>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</si>
  <si>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</si>
  <si>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</si>
  <si>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</si>
  <si>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</si>
  <si>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</si>
  <si>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</si>
  <si>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</si>
  <si>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</si>
  <si>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</si>
  <si>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</si>
  <si>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</si>
  <si>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</si>
  <si>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</si>
  <si>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</si>
  <si>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</si>
  <si>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</si>
  <si>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</si>
  <si>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</si>
  <si>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</si>
  <si>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</si>
  <si>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</si>
  <si>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</si>
  <si>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</si>
  <si>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</si>
  <si>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</si>
  <si>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</si>
  <si>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</si>
  <si>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</si>
  <si>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</si>
  <si>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</si>
  <si>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</si>
  <si>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</si>
  <si>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</si>
  <si>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</si>
  <si>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</si>
  <si>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</si>
  <si>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</si>
  <si>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</si>
  <si>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</si>
  <si>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</si>
  <si>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</si>
  <si>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</si>
  <si>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</si>
  <si>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</si>
  <si>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</si>
  <si>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</si>
  <si>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</si>
  <si>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</si>
  <si>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</si>
  <si>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</si>
  <si>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</si>
  <si>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</si>
  <si>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</si>
  <si>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</si>
  <si>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</si>
  <si>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</si>
  <si>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</si>
  <si>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</si>
  <si>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</si>
  <si>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</si>
  <si>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</si>
  <si>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</si>
  <si>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</si>
  <si>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</si>
  <si>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</si>
  <si>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</si>
  <si>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</si>
  <si>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</si>
  <si>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</si>
  <si>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</si>
  <si>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</si>
  <si>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</si>
  <si>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</si>
  <si>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</si>
  <si>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</si>
  <si>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</si>
  <si>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</si>
  <si>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</si>
  <si>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</si>
  <si>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</si>
  <si>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</si>
  <si>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</si>
  <si>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</si>
  <si>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</si>
  <si>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</si>
  <si>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</si>
  <si>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</si>
  <si>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</si>
  <si>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</si>
  <si>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</si>
  <si>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</si>
  <si>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</si>
  <si>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</si>
  <si>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</si>
  <si>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</si>
  <si>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</si>
  <si>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</si>
  <si>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</si>
  <si>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</si>
  <si>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</si>
  <si>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</si>
  <si>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</si>
  <si>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</si>
  <si>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</si>
  <si>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</si>
  <si>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</si>
  <si>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</si>
  <si>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</si>
  <si>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</si>
  <si>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</si>
  <si>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</si>
  <si>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</si>
  <si>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</si>
  <si>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</si>
  <si>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</si>
  <si>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</si>
  <si>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</si>
  <si>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</si>
  <si>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</si>
  <si>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</si>
  <si>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</si>
  <si>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</si>
  <si>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</si>
  <si>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</si>
  <si>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</si>
  <si>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</si>
  <si>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</si>
  <si>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</si>
  <si>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</si>
  <si>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</si>
  <si>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</si>
  <si>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</si>
  <si>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</si>
  <si>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</si>
  <si>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</si>
  <si>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</si>
  <si>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</si>
  <si>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</si>
  <si>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</si>
  <si>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</si>
  <si>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</si>
  <si>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</si>
  <si>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</si>
  <si>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</si>
  <si>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</si>
  <si>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</si>
  <si>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</si>
  <si>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</si>
  <si>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</si>
  <si>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</si>
  <si>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</si>
  <si>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</si>
  <si>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</si>
  <si>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</si>
  <si>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</si>
  <si>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</si>
  <si>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</si>
  <si>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</si>
  <si>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</si>
  <si>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</si>
  <si>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</si>
  <si>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</si>
  <si>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</si>
  <si>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</si>
  <si>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</si>
  <si>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</si>
  <si>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</si>
  <si>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</si>
  <si>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</si>
  <si>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</si>
  <si>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</si>
  <si>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</si>
  <si>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</si>
  <si>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</si>
  <si>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</si>
  <si>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</si>
  <si>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</si>
  <si>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</si>
  <si>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</si>
  <si>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</si>
  <si>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</si>
  <si>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</si>
  <si>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</si>
  <si>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</si>
  <si>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</si>
  <si>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</si>
  <si>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</si>
  <si>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</si>
  <si>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</si>
  <si>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</si>
  <si>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</si>
  <si>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</si>
  <si>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</si>
  <si>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</si>
  <si>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</si>
  <si>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</si>
  <si>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</si>
  <si>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</si>
  <si>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</si>
  <si>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</si>
  <si>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</si>
  <si>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</si>
  <si>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</si>
  <si>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</si>
  <si>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</si>
  <si>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</si>
  <si>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</si>
  <si>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</si>
  <si>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</si>
  <si>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</si>
  <si>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</si>
  <si>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</si>
  <si>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</si>
  <si>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</si>
  <si>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</si>
  <si>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</si>
  <si>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</si>
  <si>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</si>
  <si>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</si>
  <si>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</si>
  <si>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</si>
  <si>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</si>
  <si>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</si>
  <si>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</si>
  <si>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</si>
  <si>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</si>
  <si>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</si>
  <si>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</si>
  <si>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</si>
  <si>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</si>
  <si>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</si>
  <si>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</si>
  <si>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</si>
  <si>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</si>
  <si>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</si>
  <si>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</si>
  <si>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</si>
  <si>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</si>
  <si>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</si>
  <si>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</si>
  <si>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</si>
  <si>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</si>
  <si>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</si>
  <si>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</si>
  <si>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</si>
  <si>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</si>
  <si>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</si>
  <si>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</si>
  <si>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</si>
  <si>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</si>
  <si>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</si>
  <si>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</si>
  <si>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</si>
  <si>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</si>
  <si>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</si>
  <si>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</si>
  <si>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</si>
  <si>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</si>
  <si>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</si>
  <si>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</si>
  <si>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</si>
  <si>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</si>
  <si>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</si>
  <si>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</si>
  <si>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</si>
  <si>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</si>
  <si>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</si>
  <si>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</si>
  <si>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</si>
  <si>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</si>
  <si>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</si>
  <si>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</si>
  <si>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</si>
  <si>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</si>
  <si>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</si>
  <si>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</si>
  <si>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</si>
  <si>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</si>
  <si>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</si>
  <si>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</si>
  <si>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</si>
  <si>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</si>
  <si>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</si>
  <si>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</si>
  <si>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</si>
  <si>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</si>
  <si>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</si>
  <si>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</si>
  <si>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</si>
  <si>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</si>
  <si>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</si>
  <si>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</si>
  <si>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</si>
  <si>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</si>
  <si>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</si>
  <si>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</si>
  <si>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</si>
  <si>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</si>
  <si>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</si>
  <si>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</si>
  <si>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</si>
  <si>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</si>
  <si>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</si>
  <si>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</si>
  <si>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</si>
  <si>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</si>
  <si>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</si>
  <si>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</si>
  <si>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</si>
  <si>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</si>
  <si>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</si>
  <si>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</si>
  <si>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</si>
  <si>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</si>
  <si>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</si>
  <si>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</si>
  <si>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</si>
  <si>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</si>
  <si>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</si>
  <si>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</si>
  <si>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</si>
  <si>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</si>
  <si>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</si>
  <si>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</si>
  <si>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</si>
  <si>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</si>
  <si>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</si>
  <si>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</si>
  <si>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</si>
  <si>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</si>
  <si>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</si>
  <si>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</si>
  <si>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</si>
  <si>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</si>
  <si>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</si>
  <si>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</si>
  <si>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</si>
  <si>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</si>
  <si>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</si>
  <si>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</si>
  <si>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</si>
  <si>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</si>
  <si>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</si>
  <si>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</si>
  <si>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</si>
  <si>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</si>
  <si>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</si>
  <si>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</si>
  <si>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</si>
  <si>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</si>
  <si>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</si>
  <si>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</si>
  <si>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</si>
  <si>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</si>
  <si>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</si>
  <si>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</si>
  <si>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</si>
  <si>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</si>
  <si>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</si>
  <si>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</si>
  <si>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</si>
  <si>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</si>
  <si>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</si>
  <si>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</si>
  <si>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</si>
  <si>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</si>
  <si>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</si>
  <si>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</si>
  <si>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</si>
  <si>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</si>
  <si>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</si>
  <si>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</si>
  <si>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</si>
  <si>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</si>
  <si>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</si>
  <si>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</si>
  <si>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</si>
  <si>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</si>
  <si>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</si>
  <si>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</si>
  <si>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</si>
  <si>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</si>
  <si>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</si>
  <si>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</si>
  <si>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</si>
  <si>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</si>
  <si>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</si>
  <si>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</si>
  <si>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</si>
  <si>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</si>
  <si>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</si>
  <si>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</si>
  <si>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</si>
  <si>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</si>
  <si>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</si>
  <si>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</si>
  <si>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</si>
  <si>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</si>
  <si>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</si>
  <si>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</si>
  <si>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</si>
  <si>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</si>
  <si>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</si>
  <si>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</si>
  <si>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</si>
  <si>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</si>
  <si>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</si>
  <si>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</si>
  <si>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</si>
  <si>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</si>
  <si>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</si>
  <si>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</si>
  <si>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</si>
  <si>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</si>
  <si>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</si>
  <si>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</si>
  <si>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</si>
  <si>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</si>
  <si>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</si>
  <si>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</si>
  <si>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</si>
  <si>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</si>
  <si>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</si>
  <si>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</si>
  <si>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</si>
  <si>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</si>
  <si>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</si>
  <si>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</si>
  <si>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</si>
  <si>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</si>
  <si>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</si>
  <si>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</si>
  <si>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</si>
  <si>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</si>
  <si>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</si>
  <si>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</si>
  <si>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</si>
  <si>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</si>
  <si>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</si>
  <si>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</si>
  <si>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</si>
  <si>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</si>
  <si>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</si>
  <si>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</si>
  <si>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</si>
  <si>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</si>
  <si>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</si>
  <si>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</si>
  <si>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</si>
  <si>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</si>
  <si>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</si>
  <si>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</si>
  <si>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</si>
  <si>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</si>
  <si>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</si>
  <si>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</si>
  <si>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</si>
  <si>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</si>
  <si>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</si>
  <si>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</si>
  <si>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</si>
  <si>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</si>
  <si>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</si>
  <si>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</si>
  <si>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</si>
  <si>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</si>
  <si>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</si>
  <si>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</si>
  <si>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</si>
  <si>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</si>
  <si>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</si>
  <si>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</si>
  <si>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</si>
  <si>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</si>
  <si>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</si>
  <si>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</si>
  <si>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</si>
  <si>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</si>
  <si>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</si>
  <si>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</si>
  <si>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</si>
  <si>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</si>
  <si>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</si>
  <si>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</si>
  <si>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</si>
  <si>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</si>
  <si>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</si>
  <si>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</si>
  <si>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</si>
  <si>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</si>
  <si>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</si>
  <si>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</si>
  <si>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</si>
  <si>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</si>
  <si>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</si>
  <si>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</si>
  <si>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</si>
  <si>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</si>
  <si>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</si>
  <si>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</si>
  <si>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</si>
  <si>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</si>
  <si>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</si>
  <si>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</si>
  <si>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</si>
  <si>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</si>
  <si>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</si>
  <si>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</si>
  <si>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</si>
  <si>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</si>
  <si>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</si>
  <si>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</si>
  <si>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</si>
  <si>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</si>
  <si>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</si>
  <si>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</si>
  <si>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</si>
  <si>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</si>
  <si>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</si>
  <si>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</si>
  <si>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</si>
  <si>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</si>
  <si>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</si>
  <si>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</si>
  <si>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</si>
  <si>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</si>
  <si>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</si>
  <si>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</si>
  <si>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</si>
  <si>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</si>
  <si>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</si>
  <si>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</si>
  <si>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</si>
  <si>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</si>
  <si>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</si>
  <si>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</si>
  <si>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</si>
  <si>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</si>
  <si>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</si>
  <si>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</si>
  <si>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</si>
  <si>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</si>
  <si>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</si>
  <si>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</si>
  <si>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</si>
  <si>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</si>
  <si>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</si>
  <si>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</si>
  <si>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</si>
  <si>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</si>
  <si>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</si>
  <si>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</si>
  <si>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</si>
  <si>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</si>
  <si>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</si>
  <si>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</si>
  <si>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</si>
  <si>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</si>
  <si>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</si>
  <si>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</si>
  <si>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</si>
  <si>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</si>
  <si>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</si>
  <si>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</si>
  <si>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</si>
  <si>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</si>
  <si>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</si>
  <si>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</si>
  <si>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</si>
  <si>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</si>
  <si>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</si>
  <si>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</si>
  <si>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</si>
  <si>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</si>
  <si>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</si>
  <si>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</si>
  <si>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</si>
  <si>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</si>
  <si>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</si>
  <si>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</si>
  <si>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</si>
  <si>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</si>
  <si>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</si>
  <si>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</si>
  <si>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</si>
  <si>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</si>
  <si>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</si>
  <si>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</si>
  <si>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</si>
  <si>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</si>
  <si>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</si>
  <si>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</si>
  <si>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</si>
  <si>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</si>
  <si>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</si>
  <si>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</si>
  <si>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</si>
  <si>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</si>
  <si>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</si>
  <si>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</si>
  <si>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</si>
  <si>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</si>
  <si>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</si>
  <si>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</si>
  <si>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</si>
  <si>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</si>
  <si>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</si>
  <si>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</si>
  <si>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</si>
  <si>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</si>
  <si>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</si>
  <si>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</si>
  <si>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</si>
  <si>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</si>
  <si>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</si>
  <si>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</si>
  <si>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</si>
  <si>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</si>
  <si>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</si>
  <si>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</si>
  <si>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</si>
  <si>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</si>
  <si>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</si>
  <si>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</si>
  <si>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</si>
  <si>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</si>
  <si>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</si>
  <si>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</si>
  <si>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</si>
  <si>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</si>
  <si>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</si>
  <si>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</si>
  <si>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</si>
  <si>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</si>
  <si>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</si>
  <si>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</si>
  <si>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</si>
  <si>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</si>
  <si>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</si>
  <si>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</si>
  <si>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</si>
  <si>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</si>
  <si>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</si>
  <si>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</si>
  <si>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</si>
  <si>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</si>
  <si>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</si>
  <si>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</si>
  <si>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</si>
  <si>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</si>
  <si>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</si>
  <si>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</si>
  <si>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</si>
  <si>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</si>
  <si>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</si>
  <si>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</si>
  <si>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</si>
  <si>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</si>
  <si>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</si>
  <si>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</si>
  <si>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</si>
  <si>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</si>
  <si>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</si>
  <si>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</si>
  <si>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</si>
  <si>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</si>
  <si>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</si>
  <si>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</si>
  <si>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</si>
  <si>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</si>
  <si>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</si>
  <si>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</si>
  <si>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</si>
  <si>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</si>
  <si>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</si>
  <si>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</si>
  <si>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</si>
  <si>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</si>
  <si>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</si>
  <si>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</si>
  <si>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</si>
  <si>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</si>
  <si>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</si>
  <si>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</si>
  <si>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</si>
  <si>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</si>
  <si>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</si>
  <si>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</si>
  <si>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</si>
  <si>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</si>
  <si>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</si>
  <si>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</si>
  <si>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</si>
  <si>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</si>
  <si>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</si>
  <si>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</si>
  <si>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</si>
  <si>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</si>
  <si>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</si>
  <si>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</si>
  <si>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</si>
  <si>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</si>
  <si>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</si>
  <si>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</si>
  <si>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</si>
  <si>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</si>
  <si>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</si>
  <si>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</si>
  <si>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</si>
  <si>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</si>
  <si>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</si>
  <si>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</si>
  <si>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</si>
  <si>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</si>
  <si>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</si>
  <si>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</si>
  <si>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</si>
  <si>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</si>
  <si>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</si>
  <si>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</si>
  <si>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</si>
  <si>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</si>
  <si>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</si>
  <si>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</si>
  <si>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</si>
  <si>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</si>
  <si>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</si>
  <si>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</si>
  <si>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</si>
  <si>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</si>
  <si>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</si>
  <si>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</si>
  <si>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</si>
  <si>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</si>
  <si>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</si>
  <si>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</si>
  <si>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</si>
  <si>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</si>
  <si>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</si>
  <si>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</si>
  <si>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</si>
  <si>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</si>
  <si>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</si>
  <si>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</si>
  <si>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</si>
  <si>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</si>
  <si>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</si>
  <si>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</si>
  <si>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</si>
  <si>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</si>
  <si>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</si>
  <si>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</si>
  <si>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</si>
  <si>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</si>
  <si>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</si>
  <si>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</si>
  <si>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</si>
  <si>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</si>
  <si>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</si>
  <si>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</si>
  <si>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</si>
  <si>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</si>
  <si>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</si>
  <si>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</si>
  <si>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</si>
  <si>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</si>
  <si>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</si>
  <si>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</si>
  <si>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</si>
  <si>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</si>
  <si>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</si>
  <si>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</si>
  <si>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</si>
  <si>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</si>
  <si>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</si>
  <si>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</si>
  <si>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</si>
  <si>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</si>
  <si>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</si>
  <si>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</si>
  <si>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</si>
  <si>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</si>
  <si>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</si>
  <si>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</si>
  <si>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</si>
  <si>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</si>
  <si>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</si>
  <si>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</si>
  <si>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</si>
  <si>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</si>
  <si>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</si>
  <si>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</si>
  <si>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</si>
  <si>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</si>
  <si>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</si>
  <si>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</si>
  <si>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</si>
  <si>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</si>
  <si>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</si>
  <si>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</si>
  <si>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</si>
  <si>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</si>
  <si>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</si>
  <si>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</si>
  <si>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</si>
  <si>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</si>
  <si>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</si>
  <si>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</si>
  <si>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</si>
  <si>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</si>
  <si>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</si>
  <si>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</si>
  <si>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</si>
  <si>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</si>
  <si>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</si>
  <si>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</si>
  <si>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</si>
  <si>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</si>
  <si>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</si>
  <si>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</si>
  <si>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</si>
  <si>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</si>
  <si>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</si>
  <si>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</si>
  <si>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</si>
  <si>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</si>
  <si>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</si>
  <si>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</si>
  <si>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</si>
  <si>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</si>
  <si>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</si>
  <si>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</si>
  <si>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</si>
  <si>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</si>
  <si>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</si>
  <si>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</si>
  <si>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</si>
  <si>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</si>
  <si>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</si>
  <si>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</si>
  <si>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</si>
  <si>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</si>
  <si>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</si>
  <si>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</si>
  <si>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</si>
  <si>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</si>
  <si>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</si>
  <si>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</si>
  <si>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</si>
  <si>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</si>
  <si>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</si>
  <si>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</si>
  <si>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</si>
  <si>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</si>
  <si>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</si>
  <si>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</si>
  <si>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</si>
  <si>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</si>
  <si>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</si>
  <si>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</si>
  <si>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</si>
  <si>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</si>
  <si>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</si>
  <si>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</si>
  <si>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</si>
  <si>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</si>
  <si>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</si>
  <si>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</si>
  <si>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</si>
  <si>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</si>
  <si>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</si>
  <si>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</si>
  <si>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</si>
  <si>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</si>
  <si>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</si>
  <si>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</si>
  <si>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</si>
  <si>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</si>
  <si>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</si>
  <si>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</si>
  <si>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</si>
  <si>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</si>
  <si>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</si>
  <si>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</si>
  <si>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</si>
  <si>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</si>
  <si>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</si>
  <si>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</si>
  <si>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</si>
  <si>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</si>
  <si>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</si>
  <si>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</si>
  <si>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</si>
  <si>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</si>
  <si>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</si>
  <si>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</si>
  <si>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</si>
  <si>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</si>
  <si>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</si>
  <si>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</si>
  <si>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</si>
  <si>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</si>
  <si>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</si>
  <si>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</si>
  <si>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</si>
  <si>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</si>
  <si>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</si>
  <si>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</si>
  <si>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</si>
  <si>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</si>
  <si>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</si>
  <si>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</si>
  <si>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</si>
  <si>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</si>
  <si>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</si>
  <si>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</si>
  <si>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</si>
  <si>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</si>
  <si>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</si>
  <si>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</si>
  <si>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</si>
  <si>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</si>
  <si>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</si>
  <si>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</si>
  <si>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</si>
  <si>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</si>
  <si>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</si>
  <si>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</si>
  <si>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</si>
  <si>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</si>
  <si>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</si>
  <si>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</si>
  <si>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</si>
  <si>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</si>
  <si>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</si>
  <si>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</si>
  <si>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</si>
  <si>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</si>
  <si>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</si>
  <si>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</si>
  <si>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</si>
  <si>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</si>
  <si>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</si>
  <si>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</si>
  <si>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</si>
  <si>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</si>
  <si>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</si>
  <si>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</si>
  <si>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</si>
  <si>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</si>
  <si>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</si>
  <si>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</si>
  <si>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</si>
  <si>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</si>
  <si>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</si>
  <si>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</si>
  <si>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</si>
  <si>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</si>
  <si>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</si>
  <si>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</si>
  <si>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</si>
  <si>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</si>
  <si>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</si>
  <si>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</si>
  <si>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</si>
  <si>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</si>
  <si>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</si>
  <si>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</si>
  <si>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</si>
  <si>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</si>
  <si>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</si>
  <si>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</si>
  <si>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</si>
  <si>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</si>
  <si>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</si>
  <si>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</si>
  <si>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</si>
  <si>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</si>
  <si>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</si>
  <si>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</si>
  <si>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</si>
  <si>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</si>
  <si>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</si>
  <si>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</si>
  <si>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</si>
  <si>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</si>
  <si>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</si>
  <si>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</si>
  <si>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</si>
  <si>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</si>
  <si>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</si>
  <si>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</si>
  <si>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</si>
  <si>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</si>
  <si>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</si>
  <si>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</si>
  <si>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</si>
  <si>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</si>
  <si>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</si>
  <si>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</si>
  <si>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</si>
  <si>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</si>
  <si>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</si>
  <si>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</si>
  <si>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</si>
  <si>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</si>
  <si>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</si>
  <si>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</si>
  <si>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</si>
  <si>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</si>
  <si>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</si>
  <si>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</si>
  <si>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</si>
  <si>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</si>
  <si>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</si>
  <si>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</si>
  <si>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</si>
  <si>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</si>
  <si>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</si>
  <si>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</si>
  <si>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</si>
  <si>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</si>
  <si>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</si>
  <si>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</si>
  <si>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</si>
  <si>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</si>
  <si>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</si>
  <si>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</si>
  <si>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</si>
  <si>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</si>
  <si>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</si>
  <si>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</si>
  <si>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</si>
  <si>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</si>
  <si>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</si>
  <si>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</si>
  <si>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</si>
  <si>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</si>
  <si>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</si>
  <si>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</si>
  <si>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</si>
  <si>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</si>
  <si>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</si>
  <si>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</si>
  <si>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</si>
  <si>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</si>
  <si>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</si>
  <si>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</si>
  <si>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</si>
  <si>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</si>
  <si>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</si>
  <si>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</si>
  <si>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</si>
  <si>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</si>
  <si>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</si>
  <si>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</si>
  <si>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</si>
  <si>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</si>
  <si>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</si>
  <si>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</si>
  <si>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</si>
  <si>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</si>
  <si>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</si>
  <si>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</si>
  <si>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</si>
  <si>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</si>
  <si>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</si>
  <si>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</si>
  <si>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</si>
  <si>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</si>
  <si>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</si>
  <si>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</si>
  <si>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</si>
  <si>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</si>
  <si>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</si>
  <si>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</si>
  <si>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</si>
  <si>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</si>
  <si>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</si>
  <si>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</si>
  <si>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</si>
  <si>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</si>
  <si>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</si>
  <si>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</si>
  <si>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</si>
  <si>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</si>
  <si>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</si>
  <si>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</si>
  <si>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</si>
  <si>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</si>
  <si>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</si>
  <si>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</si>
  <si>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</si>
  <si>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</si>
  <si>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</si>
  <si>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</si>
  <si>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</si>
  <si>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</si>
  <si>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</si>
  <si>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</si>
  <si>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</si>
  <si>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</si>
  <si>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</si>
  <si>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</si>
  <si>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</si>
  <si>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</si>
  <si>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</si>
  <si>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</si>
  <si>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</si>
  <si>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</si>
  <si>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</si>
  <si>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</si>
  <si>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</si>
  <si>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</si>
  <si>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</si>
  <si>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</si>
  <si>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</si>
  <si>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</si>
  <si>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</si>
  <si>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</si>
  <si>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</si>
  <si>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</si>
  <si>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</si>
  <si>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</si>
  <si>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</si>
  <si>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</si>
  <si>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</si>
  <si>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</si>
  <si>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</si>
  <si>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</si>
  <si>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</si>
  <si>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</si>
  <si>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</si>
  <si>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</si>
  <si>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</si>
  <si>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</si>
  <si>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</si>
  <si>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</si>
  <si>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</si>
  <si>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</si>
  <si>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</si>
  <si>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</si>
  <si>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</si>
  <si>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</si>
  <si>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</si>
  <si>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</si>
  <si>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</si>
  <si>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</si>
  <si>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</si>
  <si>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</si>
  <si>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</si>
  <si>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</si>
  <si>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</si>
  <si>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</si>
  <si>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</si>
  <si>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</si>
  <si>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</si>
  <si>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</si>
  <si>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</si>
  <si>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</si>
  <si>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</si>
  <si>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</si>
  <si>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</si>
  <si>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</si>
  <si>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</si>
  <si>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</si>
  <si>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</si>
  <si>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</si>
  <si>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</si>
  <si>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</si>
  <si>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</si>
  <si>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</si>
  <si>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</si>
  <si>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</si>
  <si>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</si>
  <si>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</si>
  <si>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</si>
  <si>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</si>
  <si>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</si>
  <si>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</si>
  <si>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</si>
  <si>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</si>
  <si>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</si>
  <si>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</si>
  <si>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</si>
  <si>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</si>
  <si>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</si>
  <si>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</si>
  <si>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</si>
  <si>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</si>
  <si>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</si>
  <si>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</si>
  <si>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</si>
  <si>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</si>
  <si>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</si>
  <si>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</si>
  <si>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</si>
  <si>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</si>
  <si>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</si>
  <si>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</si>
  <si>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</si>
  <si>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</si>
  <si>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</si>
  <si>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</si>
  <si>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</si>
  <si>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</si>
  <si>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</si>
  <si>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</si>
  <si>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</si>
  <si>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</si>
  <si>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</si>
  <si>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</si>
  <si>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</si>
  <si>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</si>
  <si>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</si>
  <si>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</si>
  <si>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</si>
  <si>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</si>
  <si>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</si>
  <si>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</si>
  <si>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</si>
  <si>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</si>
  <si>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</si>
  <si>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</si>
  <si>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</si>
  <si>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</si>
  <si>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</si>
  <si>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</si>
  <si>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</si>
  <si>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</si>
  <si>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</si>
  <si>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</si>
  <si>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</si>
  <si>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</si>
  <si>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</si>
  <si>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</si>
  <si>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</si>
  <si>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</si>
  <si>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</si>
  <si>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</si>
  <si>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</si>
  <si>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</si>
  <si>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</si>
  <si>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</si>
  <si>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</si>
  <si>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</si>
  <si>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</si>
  <si>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</si>
  <si>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</si>
  <si>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</si>
  <si>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</si>
  <si>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</si>
  <si>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</si>
  <si>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</si>
  <si>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</si>
  <si>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</si>
  <si>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</si>
  <si>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</si>
  <si>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</si>
  <si>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</si>
  <si>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</si>
  <si>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</si>
  <si>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</si>
  <si>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</si>
  <si>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</si>
  <si>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</si>
  <si>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</si>
  <si>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</si>
  <si>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</si>
  <si>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</si>
  <si>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</si>
  <si>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</si>
  <si>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</si>
  <si>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</si>
  <si>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</si>
  <si>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</si>
  <si>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</si>
  <si>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</si>
  <si>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</si>
  <si>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</si>
  <si>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</si>
  <si>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</si>
  <si>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</si>
  <si>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</si>
  <si>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</si>
  <si>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</si>
  <si>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</si>
  <si>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</si>
  <si>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</si>
  <si>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</si>
  <si>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</si>
  <si>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</si>
  <si>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</si>
  <si>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</si>
  <si>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</si>
  <si>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</si>
  <si>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</si>
  <si>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</si>
  <si>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</si>
  <si>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</si>
  <si>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</si>
  <si>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</si>
  <si>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</si>
  <si>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</si>
  <si>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</si>
  <si>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</si>
  <si>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</si>
  <si>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</si>
  <si>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</si>
  <si>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</si>
  <si>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</si>
  <si>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</si>
  <si>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</si>
  <si>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</si>
  <si>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</si>
  <si>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</si>
  <si>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</si>
  <si>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</si>
  <si>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</si>
  <si>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</si>
  <si>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</si>
  <si>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</si>
  <si>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</si>
  <si>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</si>
  <si>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</si>
  <si>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</si>
  <si>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</si>
  <si>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</si>
  <si>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</si>
  <si>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</si>
  <si>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</si>
  <si>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</si>
  <si>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</si>
  <si>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</si>
  <si>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</si>
  <si>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</si>
  <si>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</si>
  <si>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</si>
  <si>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</si>
  <si>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</si>
  <si>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</si>
  <si>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</si>
  <si>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</si>
  <si>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</si>
  <si>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</si>
  <si>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</si>
  <si>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</si>
  <si>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</si>
  <si>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</si>
  <si>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</si>
  <si>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</si>
  <si>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</si>
  <si>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</si>
  <si>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</si>
  <si>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</si>
  <si>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</si>
  <si>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</si>
  <si>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</si>
  <si>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</si>
  <si>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</si>
  <si>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</si>
  <si>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</si>
  <si>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</si>
  <si>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</si>
  <si>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</si>
  <si>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</si>
  <si>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</si>
  <si>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</si>
  <si>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</si>
  <si>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</si>
  <si>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</si>
  <si>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</si>
  <si>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</si>
  <si>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</si>
  <si>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</si>
  <si>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</si>
  <si>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</si>
  <si>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</si>
  <si>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</si>
  <si>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</si>
  <si>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</si>
  <si>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</si>
  <si>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</si>
  <si>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</si>
  <si>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</si>
  <si>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</si>
  <si>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</si>
  <si>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</si>
  <si>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</si>
  <si>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</si>
  <si>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</si>
  <si>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</si>
  <si>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</si>
  <si>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</si>
  <si>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</si>
  <si>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</si>
  <si>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</si>
  <si>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</si>
  <si>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</si>
  <si>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</si>
  <si>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</si>
  <si>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</si>
  <si>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</si>
  <si>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</si>
  <si>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</si>
  <si>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</si>
  <si>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</si>
  <si>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</si>
  <si>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</si>
  <si>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</si>
  <si>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</si>
  <si>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</si>
  <si>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</si>
  <si>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</si>
  <si>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</si>
  <si>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</si>
  <si>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</si>
  <si>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</si>
  <si>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</si>
  <si>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</si>
  <si>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</si>
  <si>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</si>
  <si>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</si>
  <si>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</si>
  <si>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</si>
  <si>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</si>
  <si>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</si>
  <si>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</si>
  <si>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</si>
  <si>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</si>
  <si>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</si>
  <si>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</si>
  <si>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</si>
  <si>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</si>
  <si>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</si>
  <si>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</si>
  <si>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</si>
  <si>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</si>
  <si>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</si>
  <si>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</si>
  <si>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</si>
  <si>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</si>
  <si>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</si>
  <si>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</si>
  <si>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</si>
  <si>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</si>
  <si>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</si>
  <si>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</si>
  <si>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</si>
  <si>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</si>
  <si>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</si>
  <si>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</si>
  <si>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</si>
  <si>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</si>
  <si>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</si>
  <si>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</si>
  <si>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</si>
  <si>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</si>
  <si>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</si>
  <si>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</si>
  <si>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</si>
  <si>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</si>
  <si>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</si>
  <si>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</si>
  <si>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</si>
  <si>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</si>
  <si>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</si>
  <si>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</si>
  <si>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</si>
  <si>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</si>
  <si>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</si>
  <si>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</si>
  <si>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</si>
  <si>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</si>
  <si>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</si>
  <si>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</si>
  <si>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</si>
  <si>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</si>
  <si>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</si>
  <si>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</si>
  <si>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</si>
  <si>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</si>
  <si>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</si>
  <si>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</si>
  <si>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</si>
  <si>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</si>
  <si>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</si>
  <si>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</si>
  <si>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</si>
  <si>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</si>
  <si>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</si>
  <si>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</si>
  <si>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</si>
  <si>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</si>
  <si>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</si>
  <si>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</si>
  <si>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</si>
  <si>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</si>
  <si>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</si>
  <si>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</si>
  <si>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</si>
  <si>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</si>
  <si>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</si>
  <si>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</si>
  <si>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</si>
  <si>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</si>
  <si>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</si>
  <si>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</si>
  <si>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</si>
  <si>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</si>
  <si>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</si>
  <si>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</si>
  <si>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</si>
  <si>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</si>
  <si>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</si>
  <si>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</si>
  <si>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</si>
  <si>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</si>
  <si>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</si>
  <si>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</si>
  <si>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</si>
  <si>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</si>
  <si>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</si>
  <si>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</si>
  <si>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</si>
  <si>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</si>
  <si>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</si>
  <si>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</si>
  <si>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</si>
  <si>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</si>
  <si>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</si>
  <si>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</si>
  <si>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</si>
  <si>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</si>
  <si>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</si>
  <si>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</si>
  <si>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</si>
  <si>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</si>
  <si>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</si>
  <si>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</si>
  <si>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</si>
  <si>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</si>
  <si>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</si>
  <si>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</si>
  <si>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</si>
  <si>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</si>
  <si>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</si>
  <si>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</si>
  <si>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</si>
  <si>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</si>
  <si>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</si>
  <si>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</si>
  <si>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</si>
  <si>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</si>
  <si>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</si>
  <si>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</si>
  <si>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</si>
  <si>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</si>
  <si>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</si>
  <si>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</si>
  <si>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</si>
  <si>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</si>
  <si>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</si>
  <si>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</si>
  <si>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</si>
  <si>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</si>
  <si>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</si>
  <si>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</si>
  <si>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</si>
  <si>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</si>
  <si>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</si>
  <si>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</si>
  <si>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</si>
  <si>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</si>
  <si>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</si>
  <si>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</si>
  <si>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</si>
  <si>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</si>
  <si>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</si>
  <si>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</si>
  <si>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</si>
  <si>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</si>
  <si>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</si>
  <si>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</si>
  <si>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</si>
  <si>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</si>
  <si>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</si>
  <si>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</si>
  <si>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</si>
  <si>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</si>
  <si>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</si>
  <si>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</si>
  <si>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</si>
  <si>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</si>
  <si>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</si>
  <si>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</si>
  <si>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</si>
  <si>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</si>
  <si>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</si>
  <si>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</si>
  <si>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</si>
  <si>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</si>
  <si>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</si>
  <si>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</si>
  <si>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</si>
  <si>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</si>
  <si>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</si>
  <si>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</si>
  <si>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</si>
  <si>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</si>
  <si>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</si>
  <si>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</si>
  <si>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</si>
  <si>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</si>
  <si>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</si>
  <si>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</si>
  <si>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</si>
  <si>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</si>
  <si>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</si>
  <si>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</si>
  <si>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</si>
  <si>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</si>
  <si>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</si>
  <si>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</si>
  <si>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</si>
  <si>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</si>
  <si>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</si>
  <si>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</si>
  <si>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</si>
  <si>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</si>
  <si>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</si>
  <si>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</si>
  <si>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</si>
  <si>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</si>
  <si>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</si>
  <si>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</si>
  <si>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</si>
  <si>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</si>
  <si>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</si>
  <si>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</si>
  <si>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</si>
  <si>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</si>
  <si>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</si>
  <si>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</si>
  <si>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</si>
  <si>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</si>
  <si>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</si>
  <si>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</si>
  <si>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</si>
  <si>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</si>
  <si>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</si>
  <si>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</si>
  <si>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</si>
  <si>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</si>
  <si>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</si>
  <si>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</si>
  <si>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</si>
  <si>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</si>
  <si>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</si>
  <si>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</si>
  <si>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</si>
  <si>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</si>
  <si>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</si>
  <si>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</si>
  <si>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</si>
  <si>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</si>
  <si>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</si>
  <si>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</si>
  <si>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</si>
  <si>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</si>
  <si>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</si>
  <si>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</si>
  <si>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</si>
  <si>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</si>
  <si>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</si>
  <si>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</si>
  <si>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</si>
  <si>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</si>
  <si>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</si>
  <si>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</si>
  <si>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</si>
  <si>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</si>
  <si>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</si>
  <si>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</si>
  <si>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</si>
  <si>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</si>
  <si>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</si>
  <si>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</si>
  <si>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</si>
  <si>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</si>
  <si>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</si>
  <si>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</si>
  <si>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</si>
  <si>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</si>
  <si>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</si>
  <si>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</si>
  <si>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</si>
  <si>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</si>
  <si>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</si>
  <si>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</si>
  <si>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</si>
  <si>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</si>
  <si>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</si>
  <si>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</si>
  <si>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</si>
  <si>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</si>
  <si>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</si>
  <si>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</si>
  <si>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</si>
  <si>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</si>
  <si>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</si>
  <si>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</si>
  <si>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</si>
  <si>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</si>
  <si>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</si>
  <si>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</si>
  <si>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</si>
  <si>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</si>
  <si>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</si>
  <si>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</si>
  <si>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</si>
  <si>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</si>
  <si>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</si>
  <si>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</si>
  <si>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</si>
  <si>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</si>
  <si>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</si>
  <si>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</si>
  <si>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</si>
  <si>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</si>
  <si>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</si>
  <si>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</si>
  <si>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</si>
  <si>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</si>
  <si>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</si>
  <si>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</si>
  <si>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</si>
  <si>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</si>
  <si>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</si>
  <si>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</si>
  <si>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</si>
  <si>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</si>
  <si>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</si>
  <si>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</si>
  <si>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</si>
  <si>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</si>
  <si>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</si>
  <si>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</si>
  <si>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</si>
  <si>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</si>
  <si>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</si>
  <si>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</si>
  <si>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</si>
  <si>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</si>
  <si>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</si>
  <si>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</si>
  <si>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</si>
  <si>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</si>
  <si>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</si>
  <si>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</si>
  <si>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</si>
  <si>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</si>
  <si>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</si>
  <si>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</si>
  <si>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</si>
  <si>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</si>
  <si>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</si>
  <si>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</si>
  <si>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</si>
  <si>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</si>
  <si>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</si>
  <si>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</si>
  <si>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</si>
  <si>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</si>
  <si>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</si>
  <si>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</si>
  <si>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</si>
  <si>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</si>
  <si>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</si>
  <si>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</si>
  <si>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</si>
  <si>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</si>
  <si>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</si>
  <si>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</si>
  <si>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</si>
  <si>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</si>
  <si>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</si>
  <si>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</si>
  <si>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</si>
  <si>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</si>
  <si>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</si>
  <si>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</si>
  <si>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</si>
  <si>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</si>
  <si>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</si>
  <si>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</si>
  <si>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</si>
  <si>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</si>
  <si>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</si>
  <si>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</si>
  <si>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</si>
  <si>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</si>
  <si>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</si>
  <si>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</si>
  <si>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</si>
  <si>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</si>
  <si>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</si>
  <si>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</si>
  <si>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</si>
  <si>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</si>
  <si>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</si>
  <si>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</si>
  <si>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</si>
  <si>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</si>
  <si>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</si>
  <si>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</si>
  <si>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</si>
  <si>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</si>
  <si>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</si>
  <si>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</si>
  <si>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</si>
  <si>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</si>
  <si>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</si>
  <si>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</si>
  <si>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</si>
  <si>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</si>
  <si>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</si>
  <si>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</si>
  <si>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</si>
  <si>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</si>
  <si>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</si>
  <si>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</si>
  <si>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</si>
  <si>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</si>
  <si>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</si>
  <si>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</si>
  <si>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</si>
  <si>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</si>
  <si>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</si>
  <si>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</si>
  <si>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</si>
  <si>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</si>
  <si>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</si>
  <si>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</si>
  <si>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</si>
  <si>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</si>
  <si>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</si>
  <si>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</si>
  <si>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</si>
  <si>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</si>
  <si>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</si>
  <si>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</si>
  <si>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</si>
  <si>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</si>
  <si>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</si>
  <si>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</si>
  <si>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</si>
  <si>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</si>
  <si>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</si>
  <si>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</si>
  <si>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</si>
  <si>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</si>
  <si>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</si>
  <si>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</si>
  <si>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</si>
  <si>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</si>
  <si>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</si>
  <si>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</si>
  <si>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</si>
  <si>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</si>
  <si>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</si>
  <si>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</si>
  <si>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</si>
  <si>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</si>
  <si>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</si>
  <si>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</si>
  <si>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</si>
  <si>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</si>
  <si>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</si>
  <si>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</si>
  <si>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</si>
  <si>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</si>
  <si>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</si>
  <si>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</si>
  <si>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</si>
  <si>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</si>
  <si>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</si>
  <si>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</si>
  <si>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</si>
  <si>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</si>
  <si>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</si>
  <si>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</si>
  <si>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</si>
  <si>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</si>
  <si>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</si>
  <si>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</si>
  <si>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</si>
  <si>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</si>
  <si>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</si>
  <si>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</si>
  <si>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</si>
  <si>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</si>
  <si>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</si>
  <si>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</si>
  <si>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</si>
  <si>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</si>
  <si>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</si>
  <si>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</si>
  <si>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</si>
  <si>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</si>
  <si>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</si>
  <si>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</si>
  <si>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</si>
  <si>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</si>
  <si>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</si>
  <si>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</si>
  <si>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</si>
  <si>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</si>
  <si>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</si>
  <si>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</si>
  <si>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</si>
  <si>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</si>
  <si>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</si>
  <si>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</si>
  <si>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</si>
  <si>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</si>
  <si>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</si>
  <si>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</si>
  <si>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</si>
  <si>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</si>
  <si>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</si>
  <si>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</si>
  <si>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</si>
  <si>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</si>
  <si>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</si>
  <si>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</si>
  <si>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</si>
  <si>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</si>
  <si>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</si>
  <si>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</si>
  <si>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</si>
  <si>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</si>
  <si>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</si>
  <si>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</si>
  <si>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</si>
  <si>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</si>
  <si>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</si>
  <si>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</si>
  <si>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</si>
  <si>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</si>
  <si>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</si>
  <si>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</si>
  <si>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</si>
  <si>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</si>
  <si>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</si>
  <si>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</si>
  <si>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</si>
  <si>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</si>
  <si>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</si>
  <si>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</si>
  <si>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</si>
  <si>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</si>
  <si>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</si>
  <si>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</si>
  <si>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</si>
  <si>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</si>
  <si>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</si>
  <si>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</si>
  <si>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</si>
  <si>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</si>
  <si>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</si>
  <si>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</si>
  <si>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</si>
  <si>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</si>
  <si>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</si>
  <si>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</si>
  <si>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</si>
  <si>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</si>
  <si>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</si>
  <si>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</si>
  <si>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</si>
  <si>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</si>
  <si>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</si>
  <si>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</si>
  <si>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</si>
  <si>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</si>
  <si>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</si>
  <si>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</si>
  <si>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</si>
  <si>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</si>
  <si>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</si>
  <si>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</si>
  <si>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</si>
  <si>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</si>
  <si>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</si>
  <si>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</si>
  <si>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</si>
  <si>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</si>
  <si>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</si>
  <si>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</si>
  <si>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</si>
  <si>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</si>
  <si>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</si>
  <si>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</si>
  <si>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</si>
  <si>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</si>
  <si>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</si>
  <si>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</si>
  <si>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</si>
  <si>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</si>
  <si>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</si>
  <si>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</si>
  <si>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</si>
  <si>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</si>
  <si>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</si>
  <si>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</si>
  <si>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</si>
  <si>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</si>
  <si>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</si>
  <si>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</si>
  <si>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</si>
  <si>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</si>
  <si>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</si>
  <si>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</si>
  <si>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</si>
  <si>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</si>
  <si>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</si>
  <si>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</si>
  <si>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</si>
  <si>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</si>
  <si>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</si>
  <si>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</si>
  <si>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</si>
  <si>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</si>
  <si>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</si>
  <si>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</si>
  <si>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</si>
  <si>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</si>
  <si>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</si>
  <si>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</si>
  <si>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</si>
  <si>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</si>
  <si>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</si>
  <si>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</si>
  <si>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</si>
  <si>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</si>
  <si>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</si>
  <si>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</si>
  <si>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</si>
  <si>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</si>
  <si>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</si>
  <si>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</si>
  <si>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</si>
  <si>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</si>
  <si>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</si>
  <si>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</si>
  <si>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</si>
  <si>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</si>
  <si>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</si>
  <si>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</si>
  <si>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</si>
  <si>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</si>
  <si>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</si>
  <si>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</si>
  <si>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</si>
  <si>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</si>
  <si>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</si>
  <si>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</si>
  <si>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</si>
  <si>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</si>
  <si>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</si>
  <si>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</si>
  <si>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</si>
  <si>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</si>
  <si>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</si>
  <si>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</si>
  <si>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</si>
  <si>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</si>
  <si>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</si>
  <si>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</si>
  <si>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</si>
  <si>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</si>
  <si>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</si>
  <si>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</si>
  <si>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</si>
  <si>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</si>
  <si>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</si>
  <si>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</si>
  <si>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</si>
  <si>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</si>
  <si>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</si>
  <si>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</si>
  <si>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</si>
  <si>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</si>
  <si>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</si>
  <si>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</si>
  <si>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</si>
  <si>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</si>
  <si>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</si>
  <si>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</si>
  <si>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</si>
  <si>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</si>
  <si>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</si>
  <si>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</si>
  <si>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</si>
  <si>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</si>
  <si>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</si>
  <si>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</si>
  <si>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</si>
  <si>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</si>
  <si>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</si>
  <si>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</si>
  <si>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</si>
  <si>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</si>
  <si>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</si>
  <si>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</si>
  <si>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</si>
  <si>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</si>
  <si>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</si>
  <si>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</si>
  <si>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</si>
  <si>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</si>
  <si>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</si>
  <si>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</si>
  <si>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</si>
  <si>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</si>
  <si>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</si>
  <si>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</si>
  <si>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</si>
  <si>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</si>
  <si>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</si>
  <si>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</si>
  <si>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</si>
  <si>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</si>
  <si>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</si>
  <si>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</si>
  <si>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</si>
  <si>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</si>
  <si>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</si>
  <si>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</si>
  <si>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</si>
  <si>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</si>
  <si>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</si>
  <si>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</si>
  <si>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</si>
  <si>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</si>
  <si>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</si>
  <si>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</si>
  <si>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</si>
  <si>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</si>
  <si>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</si>
  <si>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</si>
  <si>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</si>
  <si>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</si>
  <si>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</si>
  <si>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</si>
  <si>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</si>
  <si>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</si>
  <si>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</si>
  <si>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</si>
  <si>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</si>
  <si>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</si>
  <si>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</si>
  <si>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</si>
  <si>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</si>
  <si>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</si>
  <si>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</si>
  <si>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</si>
  <si>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</si>
  <si>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</si>
  <si>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</si>
  <si>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</si>
  <si>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</si>
  <si>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</si>
  <si>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</si>
  <si>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</si>
  <si>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</si>
  <si>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</si>
  <si>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</si>
  <si>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</si>
  <si>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</si>
  <si>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</si>
  <si>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</si>
  <si>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</si>
  <si>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</si>
  <si>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</si>
  <si>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</si>
  <si>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</si>
  <si>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</si>
  <si>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</si>
  <si>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</si>
  <si>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</si>
  <si>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</si>
  <si>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</si>
  <si>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</si>
  <si>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</si>
  <si>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</si>
  <si>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</si>
  <si>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</si>
  <si>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</si>
  <si>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</si>
  <si>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</si>
  <si>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</si>
  <si>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</si>
  <si>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</si>
  <si>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</si>
  <si>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</si>
  <si>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</si>
  <si>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</si>
  <si>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</si>
  <si>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</si>
  <si>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</si>
  <si>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</si>
  <si>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</si>
  <si>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</si>
  <si>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</si>
  <si>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</si>
  <si>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</si>
  <si>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</si>
  <si>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</si>
  <si>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</si>
  <si>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</si>
  <si>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</si>
  <si>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</si>
  <si>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</si>
  <si>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</si>
  <si>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</si>
  <si>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</si>
  <si>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</si>
  <si>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</si>
  <si>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</si>
  <si>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</si>
  <si>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</si>
  <si>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</si>
  <si>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</si>
  <si>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</si>
  <si>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</si>
  <si>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</si>
  <si>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</si>
  <si>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</si>
  <si>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</si>
  <si>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</si>
  <si>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</si>
  <si>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</si>
  <si>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</si>
  <si>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</si>
  <si>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</si>
  <si>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</si>
  <si>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</si>
  <si>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</si>
  <si>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</si>
  <si>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</si>
  <si>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</si>
  <si>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</si>
  <si>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</si>
  <si>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</si>
  <si>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</si>
  <si>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</si>
  <si>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</si>
  <si>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</si>
  <si>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</si>
  <si>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</si>
  <si>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</si>
  <si>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</si>
  <si>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</si>
  <si>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</si>
  <si>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</si>
  <si>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</si>
  <si>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</si>
  <si>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</si>
  <si>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</si>
  <si>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</si>
  <si>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</si>
  <si>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</si>
  <si>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</si>
  <si>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</si>
  <si>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</si>
  <si>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</si>
  <si>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</si>
  <si>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</si>
  <si>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</si>
  <si>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</si>
  <si>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</si>
  <si>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</si>
  <si>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</si>
  <si>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</si>
  <si>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</si>
  <si>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</si>
  <si>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</si>
  <si>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</si>
  <si>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</si>
  <si>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</si>
  <si>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</si>
  <si>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</si>
  <si>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</si>
  <si>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</si>
  <si>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</si>
  <si>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</si>
  <si>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</si>
  <si>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</si>
  <si>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</si>
  <si>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</si>
  <si>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</si>
  <si>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</si>
  <si>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</si>
  <si>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</si>
  <si>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</si>
  <si>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</si>
  <si>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</si>
  <si>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</si>
  <si>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</si>
  <si>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</si>
  <si>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</si>
  <si>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</si>
  <si>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</si>
  <si>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</si>
  <si>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</si>
  <si>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</si>
  <si>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</si>
  <si>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</si>
  <si>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</si>
  <si>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</si>
  <si>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</si>
  <si>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</si>
  <si>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</si>
  <si>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</si>
  <si>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</si>
  <si>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</si>
  <si>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</si>
  <si>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</si>
  <si>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</si>
  <si>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</si>
  <si>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</si>
  <si>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</si>
  <si>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</si>
  <si>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</si>
  <si>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</si>
  <si>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</si>
  <si>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</si>
  <si>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</si>
  <si>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</si>
  <si>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</si>
  <si>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</si>
  <si>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</si>
  <si>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</si>
  <si>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</si>
  <si>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</si>
  <si>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</si>
  <si>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</si>
  <si>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</si>
  <si>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</si>
  <si>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</si>
  <si>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</si>
  <si>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</si>
  <si>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</si>
  <si>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</si>
  <si>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</si>
  <si>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</si>
  <si>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</si>
  <si>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</si>
  <si>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</si>
  <si>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</si>
  <si>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</si>
  <si>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</si>
  <si>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</si>
  <si>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</si>
  <si>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</si>
  <si>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</si>
  <si>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</si>
  <si>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</si>
  <si>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</si>
  <si>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</si>
  <si>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</si>
  <si>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</si>
  <si>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</si>
  <si>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</si>
  <si>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</si>
  <si>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</si>
  <si>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</si>
  <si>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</si>
  <si>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</si>
  <si>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</si>
  <si>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</si>
  <si>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</si>
  <si>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</si>
  <si>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</si>
  <si>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</si>
  <si>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</si>
  <si>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</si>
  <si>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</si>
  <si>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</si>
  <si>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</si>
  <si>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</si>
  <si>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</si>
  <si>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</si>
  <si>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</si>
  <si>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</si>
  <si>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</si>
  <si>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</si>
  <si>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</si>
  <si>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</si>
  <si>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</si>
  <si>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</si>
  <si>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</si>
  <si>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</si>
  <si>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</si>
  <si>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</si>
  <si>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</si>
  <si>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</si>
  <si>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</si>
  <si>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</si>
  <si>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</si>
  <si>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</si>
  <si>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</si>
  <si>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</si>
  <si>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</si>
  <si>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</si>
  <si>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</si>
  <si>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</si>
  <si>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</si>
  <si>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</si>
  <si>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</si>
  <si>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</si>
  <si>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</si>
  <si>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</si>
  <si>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</si>
  <si>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</si>
  <si>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</si>
  <si>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</si>
  <si>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</si>
  <si>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</si>
  <si>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</si>
  <si>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</si>
  <si>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</si>
  <si>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</si>
  <si>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</si>
  <si>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</si>
  <si>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</si>
  <si>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</si>
  <si>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</si>
  <si>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</si>
  <si>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</si>
  <si>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</si>
  <si>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</si>
  <si>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</si>
  <si>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</si>
  <si>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</si>
  <si>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</si>
  <si>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</si>
  <si>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</si>
  <si>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</si>
  <si>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</si>
  <si>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</si>
  <si>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</si>
  <si>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</si>
  <si>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</si>
  <si>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</si>
  <si>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</si>
  <si>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</si>
  <si>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</si>
  <si>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</si>
  <si>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</si>
  <si>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</si>
  <si>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</si>
  <si>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</si>
  <si>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</si>
  <si>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</si>
  <si>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</si>
  <si>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</si>
  <si>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</si>
  <si>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</si>
  <si>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</si>
  <si>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</si>
  <si>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</si>
  <si>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</si>
  <si>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</si>
  <si>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</si>
  <si>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</si>
  <si>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</si>
  <si>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</si>
  <si>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</si>
  <si>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</si>
  <si>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</si>
  <si>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</si>
  <si>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</si>
  <si>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</si>
  <si>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</si>
  <si>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</si>
  <si>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</si>
  <si>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</si>
  <si>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</si>
  <si>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</si>
  <si>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</si>
  <si>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</si>
  <si>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</si>
  <si>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</si>
  <si>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</si>
  <si>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</si>
  <si>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</si>
  <si>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</si>
  <si>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</si>
  <si>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</si>
  <si>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</si>
  <si>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</si>
  <si>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</si>
  <si>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</si>
  <si>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</si>
  <si>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</si>
  <si>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</si>
  <si>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</si>
  <si>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</si>
  <si>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</si>
  <si>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</si>
  <si>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</si>
  <si>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</si>
  <si>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</si>
  <si>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</si>
  <si>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</si>
  <si>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</si>
  <si>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</si>
  <si>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</si>
  <si>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</si>
  <si>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</si>
  <si>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</si>
  <si>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</si>
  <si>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</si>
  <si>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</si>
  <si>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</si>
  <si>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</si>
  <si>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</si>
  <si>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</si>
  <si>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</si>
  <si>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</si>
  <si>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</si>
  <si>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</si>
  <si>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</si>
  <si>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</si>
  <si>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</si>
  <si>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</si>
  <si>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</si>
  <si>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</si>
  <si>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</si>
  <si>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</si>
  <si>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</si>
  <si>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</si>
  <si>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</si>
  <si>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</si>
  <si>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</si>
  <si>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</si>
  <si>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</si>
  <si>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</si>
  <si>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</si>
  <si>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</si>
  <si>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</si>
  <si>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</si>
  <si>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</si>
  <si>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</si>
  <si>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</si>
  <si>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</si>
  <si>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</si>
  <si>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</si>
  <si>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</si>
  <si>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</si>
  <si>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</si>
  <si>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</si>
  <si>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</si>
  <si>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</si>
  <si>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</si>
  <si>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</si>
  <si>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</si>
  <si>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</si>
  <si>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</si>
  <si>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</si>
  <si>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</si>
  <si>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</si>
  <si>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</si>
  <si>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</si>
  <si>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</si>
  <si>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</si>
  <si>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</si>
  <si>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</si>
  <si>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</si>
  <si>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</si>
  <si>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</si>
  <si>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</si>
  <si>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</si>
  <si>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</si>
  <si>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</si>
  <si>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</si>
  <si>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</si>
  <si>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</si>
  <si>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</si>
  <si>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</si>
  <si>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</si>
  <si>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</si>
  <si>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</si>
  <si>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</si>
  <si>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</si>
  <si>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</si>
  <si>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</si>
  <si>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</si>
  <si>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</si>
  <si>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</si>
  <si>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</si>
  <si>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</si>
  <si>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</si>
  <si>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</si>
  <si>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</si>
  <si>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</si>
  <si>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</si>
  <si>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</si>
  <si>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</si>
  <si>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</si>
  <si>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</si>
  <si>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</si>
  <si>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</si>
  <si>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</si>
  <si>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</si>
  <si>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</si>
  <si>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</si>
  <si>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</si>
  <si>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</si>
  <si>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</si>
  <si>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</si>
  <si>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</si>
  <si>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</si>
  <si>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</si>
  <si>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</si>
  <si>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</si>
  <si>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</si>
  <si>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</si>
  <si>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</si>
  <si>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</si>
  <si>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</si>
  <si>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</si>
  <si>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</si>
  <si>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</si>
  <si>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</si>
  <si>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</si>
  <si>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</si>
  <si>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</si>
  <si>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</si>
  <si>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</si>
  <si>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</si>
  <si>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</si>
  <si>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</si>
  <si>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</si>
  <si>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</si>
  <si>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</si>
  <si>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</si>
  <si>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</si>
  <si>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</si>
  <si>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</si>
  <si>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</si>
  <si>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</si>
  <si>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</si>
  <si>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</si>
  <si>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</si>
  <si>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</si>
  <si>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</si>
  <si>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</si>
  <si>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</si>
  <si>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</si>
  <si>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</si>
  <si>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</si>
  <si>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</si>
  <si>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</si>
  <si>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</si>
  <si>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</si>
  <si>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</si>
  <si>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</si>
  <si>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</si>
  <si>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</si>
  <si>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</si>
  <si>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</si>
  <si>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</si>
  <si>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</si>
  <si>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</si>
  <si>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</si>
  <si>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</si>
  <si>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</si>
  <si>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</si>
  <si>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</si>
  <si>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</si>
  <si>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</si>
  <si>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</si>
  <si>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</si>
  <si>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</si>
  <si>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</si>
  <si>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</si>
  <si>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</si>
  <si>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</si>
  <si>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</si>
  <si>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</si>
  <si>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</si>
  <si>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</si>
  <si>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</si>
  <si>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</si>
  <si>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</si>
  <si>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</si>
  <si>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</si>
  <si>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</si>
  <si>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</si>
  <si>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</si>
  <si>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</si>
  <si>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</si>
  <si>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</si>
  <si>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</si>
  <si>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</si>
  <si>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</si>
  <si>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</si>
  <si>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</si>
  <si>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</si>
  <si>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</si>
  <si>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</si>
  <si>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</si>
  <si>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</si>
  <si>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</si>
  <si>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</si>
  <si>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</si>
  <si>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</si>
  <si>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</si>
  <si>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</si>
  <si>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</si>
  <si>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</si>
  <si>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</si>
  <si>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</si>
  <si>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</si>
  <si>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</si>
  <si>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</si>
  <si>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</si>
  <si>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</si>
  <si>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</si>
  <si>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</si>
  <si>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</si>
  <si>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</si>
  <si>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</si>
  <si>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</si>
  <si>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</si>
  <si>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</si>
  <si>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</si>
  <si>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</si>
  <si>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</si>
  <si>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</si>
  <si>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</si>
  <si>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</si>
  <si>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</si>
  <si>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</si>
  <si>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</si>
  <si>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</si>
  <si>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</si>
  <si>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</si>
  <si>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</si>
  <si>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</si>
  <si>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</si>
  <si>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</si>
  <si>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</si>
  <si>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</si>
  <si>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</si>
  <si>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</si>
  <si>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</si>
  <si>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</si>
  <si>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</si>
  <si>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</si>
  <si>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</si>
  <si>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</si>
  <si>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</si>
  <si>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</si>
  <si>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</si>
  <si>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</si>
  <si>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</si>
  <si>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</si>
  <si>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</si>
  <si>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</si>
  <si>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</si>
  <si>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</si>
  <si>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</si>
  <si>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</si>
  <si>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</si>
  <si>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</si>
  <si>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</si>
  <si>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</si>
  <si>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</si>
  <si>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</si>
  <si>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</si>
  <si>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</si>
  <si>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</si>
  <si>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</si>
  <si>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</si>
  <si>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</si>
  <si>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</si>
  <si>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</si>
  <si>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</si>
  <si>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</si>
  <si>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</si>
  <si>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</si>
  <si>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</si>
  <si>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</si>
  <si>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</si>
  <si>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</si>
  <si>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</si>
  <si>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</si>
  <si>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</si>
  <si>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</si>
  <si>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</si>
  <si>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</si>
  <si>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</si>
  <si>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</si>
  <si>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</si>
  <si>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</si>
  <si>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</si>
  <si>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</si>
  <si>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</si>
  <si>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</si>
  <si>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</si>
  <si>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</si>
  <si>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</si>
  <si>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</si>
  <si>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</si>
  <si>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</si>
  <si>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</si>
  <si>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</si>
  <si>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</si>
  <si>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</si>
  <si>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</si>
  <si>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</si>
  <si>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</si>
  <si>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</si>
  <si>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</si>
  <si>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</si>
  <si>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</si>
  <si>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</si>
  <si>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</si>
  <si>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</si>
  <si>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</si>
  <si>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</si>
  <si>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</si>
  <si>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</si>
  <si>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</si>
  <si>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</si>
  <si>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</si>
  <si>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</si>
  <si>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</si>
  <si>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</si>
  <si>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</si>
  <si>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</si>
  <si>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</si>
  <si>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</si>
  <si>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</si>
  <si>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</si>
  <si>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</si>
  <si>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</si>
  <si>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</si>
  <si>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</si>
  <si>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</si>
  <si>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</si>
  <si>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</si>
  <si>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</si>
  <si>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</si>
  <si>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</si>
  <si>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</si>
  <si>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</si>
  <si>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</si>
  <si>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</si>
  <si>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</si>
  <si>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</si>
  <si>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</si>
  <si>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</si>
  <si>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</si>
  <si>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</si>
  <si>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</si>
  <si>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</si>
  <si>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</si>
  <si>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</si>
  <si>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</si>
  <si>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</si>
  <si>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</si>
  <si>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</si>
  <si>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</si>
  <si>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</si>
  <si>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</si>
  <si>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</si>
  <si>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</si>
  <si>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</si>
  <si>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</si>
  <si>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</si>
  <si>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</si>
  <si>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</si>
  <si>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</si>
  <si>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</si>
  <si>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</si>
  <si>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</si>
  <si>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</si>
  <si>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</si>
  <si>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</si>
  <si>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</si>
  <si>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</si>
  <si>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</si>
  <si>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</si>
  <si>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</si>
  <si>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</si>
  <si>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</si>
  <si>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</si>
  <si>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</si>
  <si>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</si>
  <si>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</si>
  <si>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</si>
  <si>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</si>
  <si>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</si>
  <si>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</si>
  <si>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</si>
  <si>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</si>
  <si>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</si>
  <si>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</si>
  <si>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</si>
  <si>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</si>
  <si>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</si>
  <si>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</si>
  <si>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</si>
  <si>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</si>
  <si>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</si>
  <si>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</si>
  <si>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</si>
  <si>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</si>
  <si>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</si>
  <si>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</si>
  <si>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</si>
  <si>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</si>
  <si>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</si>
  <si>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</si>
  <si>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</si>
  <si>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</si>
  <si>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</si>
  <si>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</si>
  <si>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</si>
  <si>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</si>
  <si>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</si>
  <si>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</si>
  <si>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</si>
  <si>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</si>
  <si>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</si>
  <si>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</si>
  <si>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</si>
  <si>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</si>
  <si>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</si>
  <si>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</si>
  <si>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</si>
  <si>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</si>
  <si>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</si>
  <si>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</si>
  <si>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</si>
  <si>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</si>
  <si>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</si>
  <si>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</si>
  <si>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</si>
  <si>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</si>
  <si>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</si>
  <si>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</si>
  <si>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</si>
  <si>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</si>
  <si>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</si>
  <si>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</si>
  <si>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</si>
  <si>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</si>
  <si>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</si>
  <si>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</si>
  <si>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</si>
  <si>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</si>
  <si>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</si>
  <si>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</si>
  <si>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</si>
  <si>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</si>
  <si>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</si>
  <si>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</si>
  <si>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</si>
  <si>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</si>
  <si>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</si>
  <si>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</si>
  <si>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</si>
  <si>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</si>
  <si>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</si>
  <si>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</si>
  <si>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</si>
  <si>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</si>
  <si>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</si>
  <si>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</si>
  <si>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</si>
  <si>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</si>
  <si>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</si>
  <si>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</si>
  <si>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</si>
  <si>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</si>
  <si>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</si>
  <si>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</si>
  <si>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</si>
  <si>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</si>
  <si>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</si>
  <si>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</si>
  <si>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</si>
  <si>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</si>
  <si>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</si>
  <si>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</si>
  <si>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</si>
  <si>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</si>
  <si>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</si>
  <si>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</si>
  <si>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</si>
  <si>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</si>
  <si>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</si>
  <si>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</si>
  <si>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</si>
  <si>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</si>
  <si>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</si>
  <si>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</si>
  <si>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</si>
  <si>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</si>
  <si>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</si>
  <si>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</si>
  <si>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</si>
  <si>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</si>
  <si>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</si>
  <si>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</si>
  <si>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</si>
  <si>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</si>
  <si>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</si>
  <si>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</si>
  <si>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</si>
  <si>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</si>
  <si>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</si>
  <si>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</si>
  <si>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</si>
  <si>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</si>
  <si>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</si>
  <si>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</si>
  <si>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</si>
  <si>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</si>
  <si>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</si>
  <si>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</si>
  <si>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</si>
  <si>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</si>
  <si>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</si>
  <si>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</si>
  <si>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</si>
  <si>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</si>
  <si>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</si>
  <si>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</si>
  <si>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</si>
  <si>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</si>
  <si>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</si>
  <si>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</si>
  <si>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</si>
  <si>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</si>
  <si>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</si>
  <si>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</si>
  <si>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</si>
  <si>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</si>
  <si>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</si>
  <si>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</si>
  <si>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</si>
  <si>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</si>
  <si>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</si>
  <si>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</si>
  <si>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</si>
  <si>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</si>
  <si>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</si>
  <si>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</si>
  <si>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</si>
  <si>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</si>
  <si>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</si>
  <si>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</si>
  <si>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</si>
  <si>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</si>
  <si>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</si>
  <si>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</si>
  <si>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</si>
  <si>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</si>
  <si>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</si>
  <si>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</si>
  <si>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</si>
  <si>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</si>
  <si>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</si>
  <si>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</si>
  <si>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</si>
  <si>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</si>
  <si>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</si>
  <si>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</si>
  <si>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</si>
  <si>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</si>
  <si>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</si>
  <si>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</si>
  <si>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</si>
  <si>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</si>
  <si>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</si>
  <si>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</si>
  <si>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</si>
  <si>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</si>
  <si>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</si>
  <si>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</si>
  <si>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</si>
  <si>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</si>
  <si>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</si>
  <si>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</si>
  <si>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</si>
  <si>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</si>
  <si>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</si>
  <si>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</si>
  <si>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</si>
  <si>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</si>
  <si>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</si>
  <si>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</si>
  <si>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</si>
  <si>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</si>
  <si>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</si>
  <si>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</si>
  <si>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</si>
  <si>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</si>
  <si>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</si>
  <si>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</si>
  <si>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</si>
  <si>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</si>
  <si>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</si>
  <si>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</si>
  <si>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</si>
  <si>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</si>
  <si>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</si>
  <si>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</si>
  <si>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</si>
  <si>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</si>
  <si>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</si>
  <si>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</si>
  <si>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</si>
  <si>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</si>
  <si>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</si>
  <si>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</si>
  <si>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</si>
  <si>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</si>
  <si>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</si>
  <si>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</si>
  <si>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</si>
  <si>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</si>
  <si>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</si>
  <si>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</si>
  <si>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</si>
  <si>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</si>
  <si>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</si>
  <si>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</si>
  <si>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</si>
  <si>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</si>
  <si>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</si>
  <si>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</si>
  <si>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</si>
  <si>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</si>
  <si>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</si>
  <si>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</si>
  <si>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</si>
  <si>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</si>
  <si>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</si>
  <si>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</si>
  <si>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</si>
  <si>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</si>
  <si>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</si>
  <si>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</si>
  <si>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</si>
  <si>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</si>
  <si>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</si>
  <si>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</si>
  <si>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</si>
  <si>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</si>
  <si>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</si>
  <si>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</si>
  <si>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</si>
  <si>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</si>
  <si>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</si>
  <si>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</si>
  <si>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</si>
  <si>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</si>
  <si>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</si>
  <si>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</si>
  <si>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</si>
  <si>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</si>
  <si>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</si>
  <si>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</si>
  <si>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</si>
  <si>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</si>
  <si>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</si>
  <si>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</si>
  <si>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</si>
  <si>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</si>
  <si>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</si>
  <si>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</si>
  <si>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</si>
  <si>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</si>
  <si>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</si>
  <si>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</si>
  <si>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</si>
  <si>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</si>
  <si>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</si>
  <si>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</si>
  <si>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</si>
  <si>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</si>
  <si>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</si>
  <si>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</si>
  <si>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</si>
  <si>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</si>
  <si>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</si>
  <si>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</si>
  <si>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</si>
  <si>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</si>
  <si>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</si>
  <si>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</si>
  <si>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</si>
  <si>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</si>
  <si>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</si>
  <si>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</si>
  <si>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</si>
  <si>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</si>
  <si>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</si>
  <si>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</si>
  <si>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</si>
  <si>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</si>
  <si>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</si>
  <si>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</si>
  <si>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</si>
  <si>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</si>
  <si>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</si>
  <si>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</si>
  <si>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</si>
  <si>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</si>
  <si>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</si>
  <si>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</si>
  <si>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</si>
  <si>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</si>
  <si>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</si>
  <si>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</si>
  <si>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</si>
  <si>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</si>
  <si>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</si>
  <si>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</si>
  <si>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</si>
  <si>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</si>
  <si>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</si>
  <si>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</si>
  <si>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</si>
  <si>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</si>
  <si>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</si>
  <si>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</si>
  <si>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</si>
  <si>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</si>
  <si>
    <t>dm3</t>
  </si>
  <si>
    <t>decímetro cúbico</t>
  </si>
  <si>
    <t>%</t>
  </si>
  <si>
    <t>por cento</t>
  </si>
  <si>
    <t>FDE</t>
  </si>
  <si>
    <t>EMOP</t>
  </si>
  <si>
    <t>SCO</t>
  </si>
  <si>
    <t>COMPESA</t>
  </si>
  <si>
    <t>SISENG</t>
  </si>
  <si>
    <t>undia</t>
  </si>
  <si>
    <t>unidade dia</t>
  </si>
  <si>
    <t>mdia</t>
  </si>
  <si>
    <t>metros dia</t>
  </si>
  <si>
    <t>m2dia</t>
  </si>
  <si>
    <t>metros quadrados dia</t>
  </si>
  <si>
    <t>cm2</t>
  </si>
  <si>
    <t>centímetro quadrado</t>
  </si>
  <si>
    <t>1.1.1.</t>
  </si>
  <si>
    <t xml:space="preserve">Administração local </t>
  </si>
  <si>
    <t>1.2.1.</t>
  </si>
  <si>
    <t>1.2.0.</t>
  </si>
  <si>
    <t>1.1.0.</t>
  </si>
  <si>
    <t xml:space="preserve">Serviços preliminares </t>
  </si>
  <si>
    <t>PLACA DE OBRA - MEDINDO 1,20 X 2,40m</t>
  </si>
  <si>
    <t xml:space="preserve">ADMINISTRAÇÃO LOCAL </t>
  </si>
  <si>
    <t>1.3.0</t>
  </si>
  <si>
    <t xml:space="preserve">Fundações </t>
  </si>
  <si>
    <t>1.3.1.</t>
  </si>
  <si>
    <t>ESCAVAÇÃO MECANIZADA PARA VIGA BALDRAME OU SAPATA CORRIDA COM MINI-ESCAVADEIRA (INCLUINDO ESCAVAÇÃO PARA COLOCAÇÃO DE FÔRMAS). AF_01/2024</t>
  </si>
  <si>
    <t>1.3.2</t>
  </si>
  <si>
    <t>LASTRO COM MATERIAL GRANULAR (PEDRA BRITADA N.1 E PEDRA BRITADA N.2), APLICADO EM PISOS OU LAJES SOBRE SOLO, ESPESSURA DE *10 CM*. AF_01/2024</t>
  </si>
  <si>
    <t>1.3.3</t>
  </si>
  <si>
    <t>FABRICAÇÃO, MONTAGEM E DESMONTAGEM DE FÔRMA PARA SAPATA, EM MADEIRA SERRADA, E=25 MM, 4 UTILIZAÇÕES. AF_01/2024</t>
  </si>
  <si>
    <t>1.3.4</t>
  </si>
  <si>
    <t>ARMAÇÃO DE SAPATA ISOLADA, VIGA BALDRAME E SAPATA CORRIDA UTILIZANDO AÇO CA-50 DE 6,3 MM - MONTAGEM. AF_01/2024</t>
  </si>
  <si>
    <t>1.3.5</t>
  </si>
  <si>
    <t>CONCRETAGEM DE SAPATA, FCK 30 MPA, COM USO DE BOMBA - LANÇAMENTO, ADENSAMENTO E ACABAMENTO. AF_01/2024</t>
  </si>
  <si>
    <t>1.4.0</t>
  </si>
  <si>
    <t xml:space="preserve">Alvenaria estrutural </t>
  </si>
  <si>
    <t>1.4.1</t>
  </si>
  <si>
    <t xml:space="preserve">ALVENARIA DE BLOCOS DE CONCRETO ESTRUTURAL 19X19X39 CM (ESPUSSURA 19CM), FBK 8MPA, UTILIZANDO PALHETA </t>
  </si>
  <si>
    <t>1.4.2</t>
  </si>
  <si>
    <t>GRAUTEAMENTO VERTICAL EM ALVENARIA ESTRUTURAL. AF_09/2021</t>
  </si>
  <si>
    <t>GRAUTEAMENTO DE CINTA INTERMEDIÁRIA OU DE CONTRAVERGA EM ALVENARIA ESTRUTURAL. AF_09/2021</t>
  </si>
  <si>
    <t>1.4.3</t>
  </si>
  <si>
    <t>1.4.4</t>
  </si>
  <si>
    <t>GRAUTEAMENTO DE CINTA SUPERIOR OU DE VERGA EM ALVENARIA ESTRUTURAL. AF_09/2021</t>
  </si>
  <si>
    <t>ARMAÇÃO DE CINTA DE ALVENARIA ESTRUTURAL; DIÂMETRO DE 10,0 MM. AF_09/2021</t>
  </si>
  <si>
    <t>1.4.5.</t>
  </si>
  <si>
    <t>1.4.6.</t>
  </si>
  <si>
    <t>ARMAÇÃO VERTICAL DE ALVENARIA ESTRUTURAL; DIÂMETRO DE 10,0 MM. AF_09/2021</t>
  </si>
  <si>
    <t>1.5.0</t>
  </si>
  <si>
    <t xml:space="preserve">Drenagem </t>
  </si>
  <si>
    <t>1.5.1.</t>
  </si>
  <si>
    <t>1.5.2.</t>
  </si>
  <si>
    <t>IMPERMEABILIZAÇÃO DE SUPERFÍCIE COM EMULSÃO ASFÁLTICA, 2 DEMÃOS. AF_09/2023</t>
  </si>
  <si>
    <t>DRENO EM MURO DE CONTENÇÃO, EXECUTADO NO PÉ DO MURO, COM TUBO DE PEAD CORRUGADO FLEXÍVEL PERFURADO, ENCHIMENTO COM BRITA, ENVOLVIDO COM MANTA GEOTÊXTIL. AF_07/2021</t>
  </si>
  <si>
    <t>1.6.0</t>
  </si>
  <si>
    <t xml:space="preserve">Reconformação do terreno </t>
  </si>
  <si>
    <t>1.6.1.</t>
  </si>
  <si>
    <t>REATERRO MECANIZADO DE VALA COM RETROESCAVADEIRA (CAPACIDADE DA CAÇAMBA DA RETRO: 0,26 M³/POTÊNCIA: 88 HP), LARGURA DE 0,8 A 1,5 M, PROFUNDIDADE DE 1,5 A 3,0 M, COM SOLO (SEM SUBSTITUIÇÃO) DE 1ª CATEGORIA, COM PLACA VIBRATÓRIA. AF_08/2023</t>
  </si>
  <si>
    <t>1.0.0</t>
  </si>
  <si>
    <t xml:space="preserve">Construção de muro de contenção </t>
  </si>
  <si>
    <t>2.0.0</t>
  </si>
  <si>
    <t xml:space="preserve">Sistema de esgotamento sanitário </t>
  </si>
  <si>
    <t>2.1.1.</t>
  </si>
  <si>
    <t>2.1.2.</t>
  </si>
  <si>
    <t>2.1.3.</t>
  </si>
  <si>
    <t>FILTRO ANAEROBIO, EM POLIETILENO DE ALTA DENSIDADE (PEAD), CAPACIDADE *1100* LITROS (NBR 13969)</t>
  </si>
  <si>
    <t>FOSSA SEPTICA, SEM FILTRO, EM POLIETILENO DE ALTA DENSIDADE (PEAD), PARA 4 A 7 CONTRIBUINTES, CILINDRICA, COM TAMPA, CAPACIDADE APROXIMADA DE *1100* LITROS (NBR 7229)</t>
  </si>
  <si>
    <t>SUMIDOURO RETANGULAR, EM ALVENARIA COM BLOCOS DE CONCRETO, DIMENSÕES INTERNAS: 0,8 X 1,4 X H=3,0 M, ÁREA DE INFILTRAÇÃO: 13,2 M² (PARA 5 CONTRIBUINTES). AF_12/2020</t>
  </si>
  <si>
    <t>2.1.0</t>
  </si>
  <si>
    <t xml:space="preserve">Instalação de fossa, filtro e sumidouro </t>
  </si>
  <si>
    <t>2.2.0</t>
  </si>
  <si>
    <t xml:space="preserve">Limpeza final </t>
  </si>
  <si>
    <t>2.2.1.</t>
  </si>
  <si>
    <t>LIMPEZA DE SUPERFÍCIE COM JATO DE ALTA PRESSÃO. AF_04/2019</t>
  </si>
  <si>
    <t>Serviços complementares Loteamento "Vida Nova"</t>
  </si>
  <si>
    <t>PREFEITURA DE COTIPORÃ</t>
  </si>
  <si>
    <t>90898487000164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</si>
</sst>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8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97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68" fontId="4" fillId="3" borderId="1" xfId="0" applyNumberFormat="1" applyFont="1" applyFill="1" applyBorder="1" applyProtection="1">
      <protection locked="0"/>
    </xf>
    <xf numFmtId="0" fontId="11" fillId="40" borderId="1" xfId="0" applyFont="1" applyFill="1" applyBorder="1" applyProtection="1">
      <protection locked="0"/>
    </xf>
    <xf numFmtId="1" fontId="11" fillId="40" borderId="1" xfId="0" applyNumberFormat="1" applyFont="1" applyFill="1" applyBorder="1"/>
    <xf numFmtId="1" fontId="11" fillId="40" borderId="1" xfId="0" applyNumberFormat="1" applyFont="1" applyFill="1" applyBorder="1" applyProtection="1">
      <protection locked="0"/>
    </xf>
    <xf numFmtId="167" fontId="11" fillId="40" borderId="1" xfId="0" applyNumberFormat="1" applyFont="1" applyFill="1" applyBorder="1" applyProtection="1">
      <protection locked="0"/>
    </xf>
    <xf numFmtId="0" fontId="11" fillId="40" borderId="1" xfId="0" applyFont="1" applyFill="1" applyBorder="1" applyAlignment="1" applyProtection="1">
      <alignment wrapText="1"/>
      <protection locked="0"/>
    </xf>
    <xf numFmtId="168" fontId="3" fillId="40" borderId="1" xfId="0" applyNumberFormat="1" applyFont="1" applyFill="1" applyBorder="1" applyProtection="1">
      <protection locked="0"/>
    </xf>
    <xf numFmtId="168" fontId="3" fillId="40" borderId="1" xfId="0" applyNumberFormat="1" applyFont="1" applyFill="1" applyBorder="1"/>
    <xf numFmtId="10" fontId="11" fillId="40" borderId="1" xfId="48" applyNumberFormat="1" applyFont="1" applyFill="1" applyBorder="1" applyProtection="1">
      <protection locked="0"/>
    </xf>
    <xf numFmtId="0" fontId="11" fillId="40" borderId="1" xfId="0" applyFont="1" applyFill="1" applyBorder="1" applyAlignment="1">
      <alignment wrapText="1"/>
    </xf>
    <xf numFmtId="0" fontId="11" fillId="40" borderId="0" xfId="0" applyFont="1" applyFill="1" applyProtection="1">
      <protection locked="0"/>
    </xf>
    <xf numFmtId="4" fontId="4" fillId="3" borderId="1" xfId="0" applyNumberFormat="1" applyFont="1" applyFill="1" applyBorder="1" applyAlignment="1">
      <alignment wrapText="1"/>
    </xf>
    <xf numFmtId="4" fontId="4" fillId="3" borderId="1" xfId="0" applyNumberFormat="1" applyFont="1" applyFill="1" applyBorder="1" applyAlignment="1" applyProtection="1">
      <alignment wrapText="1"/>
      <protection locked="0"/>
    </xf>
    <xf numFmtId="165" fontId="0" fillId="0" borderId="35" xfId="5" applyFont="1" applyFill="1" applyBorder="1" applyAlignment="1" applyProtection="1">
      <alignment vertical="center" shrinkToFit="1"/>
      <protection locked="0"/>
    </xf>
    <xf numFmtId="1" fontId="0" fillId="40" borderId="1" xfId="0" applyNumberFormat="1" applyFill="1" applyBorder="1" applyProtection="1">
      <protection locked="0"/>
    </xf>
    <xf numFmtId="10" fontId="9" fillId="0" borderId="1" xfId="48" applyNumberFormat="1" applyFont="1" applyFill="1" applyBorder="1" applyProtection="1">
      <protection locked="0"/>
    </xf>
    <xf numFmtId="165" fontId="4" fillId="0" borderId="1" xfId="0" applyNumberFormat="1" applyFont="1" applyBorder="1" applyProtection="1">
      <protection locked="0"/>
    </xf>
    <xf numFmtId="0" fontId="11" fillId="41" borderId="1" xfId="0" applyFont="1" applyFill="1" applyBorder="1" applyProtection="1">
      <protection locked="0"/>
    </xf>
    <xf numFmtId="1" fontId="11" fillId="41" borderId="1" xfId="0" applyNumberFormat="1" applyFont="1" applyFill="1" applyBorder="1"/>
    <xf numFmtId="1" fontId="11" fillId="41" borderId="1" xfId="0" applyNumberFormat="1" applyFont="1" applyFill="1" applyBorder="1" applyProtection="1">
      <protection locked="0"/>
    </xf>
    <xf numFmtId="167" fontId="11" fillId="41" borderId="1" xfId="0" applyNumberFormat="1" applyFont="1" applyFill="1" applyBorder="1" applyProtection="1">
      <protection locked="0"/>
    </xf>
    <xf numFmtId="0" fontId="11" fillId="41" borderId="1" xfId="0" applyFont="1" applyFill="1" applyBorder="1" applyAlignment="1" applyProtection="1">
      <alignment wrapText="1"/>
      <protection locked="0"/>
    </xf>
    <xf numFmtId="168" fontId="3" fillId="41" borderId="1" xfId="0" applyNumberFormat="1" applyFont="1" applyFill="1" applyBorder="1" applyProtection="1">
      <protection locked="0"/>
    </xf>
    <xf numFmtId="168" fontId="3" fillId="41" borderId="1" xfId="0" applyNumberFormat="1" applyFont="1" applyFill="1" applyBorder="1"/>
    <xf numFmtId="10" fontId="11" fillId="41" borderId="1" xfId="48" applyNumberFormat="1" applyFont="1" applyFill="1" applyBorder="1" applyProtection="1">
      <protection locked="0"/>
    </xf>
    <xf numFmtId="0" fontId="11" fillId="41" borderId="1" xfId="0" applyFont="1" applyFill="1" applyBorder="1" applyAlignment="1">
      <alignment wrapText="1"/>
    </xf>
    <xf numFmtId="0" fontId="11" fillId="41" borderId="0" xfId="0" applyFont="1" applyFill="1" applyProtection="1">
      <protection locked="0"/>
    </xf>
    <xf numFmtId="168" fontId="4" fillId="40" borderId="1" xfId="0" applyNumberFormat="1" applyFont="1" applyFill="1" applyBorder="1" applyProtection="1">
      <protection locked="0"/>
    </xf>
    <xf numFmtId="164" fontId="11" fillId="41" borderId="1" xfId="0" applyNumberFormat="1" applyFont="1" applyFill="1" applyBorder="1" applyAlignment="1" applyProtection="1">
      <alignment wrapText="1"/>
      <protection locked="0"/>
    </xf>
    <xf numFmtId="164" fontId="11" fillId="40" borderId="1" xfId="0" applyNumberFormat="1" applyFont="1" applyFill="1" applyBorder="1" applyAlignment="1" applyProtection="1">
      <alignment wrapText="1"/>
      <protection locked="0"/>
    </xf>
    <xf numFmtId="164" fontId="0" fillId="0" borderId="1" xfId="0" applyNumberFormat="1" applyBorder="1" applyAlignment="1" applyProtection="1">
      <alignment wrapText="1"/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4"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ervera\Grupos\Obras\Engenharia\QUADRA%20COBERTA%20POLIESPORTIVA\2024_Cercamento\04.%20OR&#199;AMENTO\PM%203.12_CERCAMENT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VO"/>
      <sheetName val="MENU"/>
      <sheetName val="DADOS"/>
      <sheetName val="BDI"/>
      <sheetName val="ORÇAMENTO"/>
      <sheetName val="EVENTOS"/>
      <sheetName val="CÁLCULO"/>
      <sheetName val="CRONOPLE"/>
      <sheetName val="CRONO"/>
      <sheetName val="QCI"/>
      <sheetName val="PLE"/>
      <sheetName val="BM"/>
      <sheetName val="RRE"/>
      <sheetName val="OFÍCIO"/>
      <sheetName val="PO-PLE"/>
      <sheetName val="CFF-PLE"/>
      <sheetName val="PO-BM"/>
      <sheetName val="CFF-BM"/>
    </sheetNames>
    <sheetDataSet>
      <sheetData sheetId="0"/>
      <sheetData sheetId="1">
        <row r="3">
          <cell r="O3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E17" sqref="E17:E19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49" t="s">
        <v>3752</v>
      </c>
      <c r="B1" s="150"/>
      <c r="C1" s="150"/>
      <c r="D1" s="150"/>
      <c r="E1" s="150"/>
      <c r="F1" s="150"/>
      <c r="G1" s="151"/>
    </row>
    <row r="2" spans="1:8" s="59" customFormat="1" ht="15.75" thickBot="1" x14ac:dyDescent="0.3">
      <c r="A2" s="15" t="s">
        <v>161</v>
      </c>
      <c r="B2" s="155" t="s">
        <v>4003</v>
      </c>
      <c r="C2" s="155"/>
      <c r="D2" s="50" t="s">
        <v>162</v>
      </c>
      <c r="E2" s="70">
        <v>12</v>
      </c>
      <c r="F2" s="22" t="s">
        <v>163</v>
      </c>
      <c r="G2" s="33">
        <v>2025</v>
      </c>
      <c r="H2" s="57"/>
    </row>
    <row r="3" spans="1:8" s="59" customFormat="1" ht="31.5" customHeight="1" thickBot="1" x14ac:dyDescent="0.3">
      <c r="A3" s="18" t="s">
        <v>153</v>
      </c>
      <c r="B3" s="156" t="s">
        <v>4103</v>
      </c>
      <c r="C3" s="156"/>
      <c r="D3" s="156"/>
      <c r="E3" s="156"/>
      <c r="F3" s="156"/>
      <c r="G3" s="157"/>
    </row>
    <row r="4" spans="1:8" s="59" customFormat="1" ht="15.75" thickBot="1" x14ac:dyDescent="0.3">
      <c r="A4" s="15" t="s">
        <v>175</v>
      </c>
      <c r="B4" s="158" t="s">
        <v>4104</v>
      </c>
      <c r="C4" s="158"/>
      <c r="D4" s="158"/>
      <c r="E4" s="159"/>
      <c r="F4" s="22" t="s">
        <v>179</v>
      </c>
      <c r="G4" s="78" t="s">
        <v>4105</v>
      </c>
    </row>
    <row r="5" spans="1:8" s="59" customFormat="1" ht="15.75" thickBot="1" x14ac:dyDescent="0.3">
      <c r="A5" s="15" t="s">
        <v>3785</v>
      </c>
      <c r="B5" s="80" t="s">
        <v>170</v>
      </c>
      <c r="C5" s="15" t="s">
        <v>3956</v>
      </c>
      <c r="D5" s="15"/>
      <c r="E5" s="15"/>
      <c r="F5" s="160"/>
      <c r="G5" s="161"/>
    </row>
    <row r="6" spans="1:8" s="61" customFormat="1" ht="15.75" thickBot="1" x14ac:dyDescent="0.3">
      <c r="A6" s="15" t="s">
        <v>155</v>
      </c>
      <c r="B6" s="51">
        <f>'Orçamento-base'!C6</f>
        <v>247456.87000000002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0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3747</v>
      </c>
      <c r="B8" s="58">
        <f>COUNT('Orçamento-base'!B12:B39876)</f>
        <v>20</v>
      </c>
      <c r="C8" s="9"/>
      <c r="D8" s="9"/>
      <c r="E8" s="8"/>
      <c r="F8" s="9"/>
      <c r="G8" s="62"/>
      <c r="H8" s="60"/>
    </row>
    <row r="9" spans="1:8" s="61" customFormat="1" x14ac:dyDescent="0.25">
      <c r="A9" s="108" t="s">
        <v>3933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3749</v>
      </c>
      <c r="D10" s="9"/>
      <c r="E10" s="8"/>
      <c r="F10" s="9"/>
      <c r="G10" s="62"/>
      <c r="H10" s="60"/>
    </row>
    <row r="11" spans="1:8" ht="13.5" customHeight="1" x14ac:dyDescent="0.25">
      <c r="A11" s="152" t="s">
        <v>3750</v>
      </c>
      <c r="B11" s="153" t="s">
        <v>3751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52"/>
      <c r="B12" s="154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/>
      <c r="B13" s="35"/>
      <c r="C13" s="54">
        <f>SUMIF('Orçamento-base'!$A$12:$A$39878,Identificação!$A13,'Orçamento-base'!$K$12:$K$39878)</f>
        <v>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5">
        <f>SUMIF('Orçamento-base'!$A$12:$A$39878,Identificação!$A14,'Orçamento-base'!$K$12:$K$39878)</f>
        <v>0</v>
      </c>
      <c r="D14" s="106"/>
      <c r="E14" s="107"/>
      <c r="F14" s="107"/>
      <c r="G14" s="105">
        <f>SUMIF(Proposta!$A$12:$A$39953,Identificação!$A14,Proposta!$H$12:$H$39953)</f>
        <v>0</v>
      </c>
    </row>
    <row r="15" spans="1:8" x14ac:dyDescent="0.25">
      <c r="A15" s="34"/>
      <c r="B15" s="35"/>
      <c r="C15" s="105">
        <f>SUMIF('Orçamento-base'!$A$12:$A$39878,Identificação!$A15,'Orçamento-base'!$K$12:$K$39878)</f>
        <v>0</v>
      </c>
      <c r="D15" s="106"/>
      <c r="E15" s="107"/>
      <c r="F15" s="107"/>
      <c r="G15" s="105">
        <f>SUMIF(Proposta!$A$12:$A$39953,Identificação!$A15,Proposta!$H$12:$H$39953)</f>
        <v>0</v>
      </c>
    </row>
    <row r="16" spans="1:8" x14ac:dyDescent="0.25">
      <c r="A16" s="34"/>
      <c r="B16" s="35"/>
      <c r="C16" s="105">
        <f>SUMIF('Orçamento-base'!$A$12:$A$39878,Identificação!$A16,'Orçamento-base'!$K$12:$K$39878)</f>
        <v>0</v>
      </c>
      <c r="D16" s="106"/>
      <c r="E16" s="107"/>
      <c r="F16" s="107"/>
      <c r="G16" s="105">
        <f>SUMIF(Proposta!$A$12:$A$39953,Identificação!$A16,Proposta!$H$12:$H$39953)</f>
        <v>0</v>
      </c>
    </row>
    <row r="17" spans="1:7" x14ac:dyDescent="0.25">
      <c r="A17" s="34"/>
      <c r="B17" s="35"/>
      <c r="C17" s="105">
        <f>SUMIF('Orçamento-base'!$A$12:$A$39878,Identificação!$A17,'Orçamento-base'!$K$12:$K$39878)</f>
        <v>0</v>
      </c>
      <c r="D17" s="106"/>
      <c r="E17" s="107"/>
      <c r="F17" s="107"/>
      <c r="G17" s="105">
        <f>SUMIF(Proposta!$A$12:$A$39953,Identificação!$A17,Proposta!$H$12:$H$39953)</f>
        <v>0</v>
      </c>
    </row>
    <row r="18" spans="1:7" x14ac:dyDescent="0.25">
      <c r="A18" s="34"/>
      <c r="B18" s="35"/>
      <c r="C18" s="105">
        <f>SUMIF('Orçamento-base'!$A$12:$A$39878,Identificação!$A18,'Orçamento-base'!$K$12:$K$39878)</f>
        <v>0</v>
      </c>
      <c r="D18" s="106"/>
      <c r="E18" s="107"/>
      <c r="F18" s="107"/>
      <c r="G18" s="105">
        <f>SUMIF(Proposta!$A$12:$A$39953,Identificação!$A18,Proposta!$H$12:$H$39953)</f>
        <v>0</v>
      </c>
    </row>
    <row r="19" spans="1:7" x14ac:dyDescent="0.25">
      <c r="A19" s="34"/>
      <c r="B19" s="35"/>
      <c r="C19" s="105">
        <f>SUMIF('Orçamento-base'!$A$12:$A$39878,Identificação!$A19,'Orçamento-base'!$K$12:$K$39878)</f>
        <v>0</v>
      </c>
      <c r="D19" s="106"/>
      <c r="E19" s="107"/>
      <c r="F19" s="107"/>
      <c r="G19" s="105">
        <f>SUMIF(Proposta!$A$12:$A$39953,Identificação!$A19,Proposta!$H$12:$H$39953)</f>
        <v>0</v>
      </c>
    </row>
    <row r="20" spans="1:7" x14ac:dyDescent="0.25">
      <c r="A20" s="34"/>
      <c r="B20" s="35"/>
      <c r="C20" s="105">
        <f>SUMIF('Orçamento-base'!$A$12:$A$39878,Identificação!$A20,'Orçamento-base'!$K$12:$K$39878)</f>
        <v>0</v>
      </c>
      <c r="D20" s="106"/>
      <c r="E20" s="107"/>
      <c r="F20" s="107"/>
      <c r="G20" s="105">
        <f>SUMIF(Proposta!$A$12:$A$39953,Identificação!$A20,Proposta!$H$12:$H$39953)</f>
        <v>0</v>
      </c>
    </row>
    <row r="21" spans="1:7" x14ac:dyDescent="0.25">
      <c r="A21" s="34"/>
      <c r="B21" s="35"/>
      <c r="C21" s="105">
        <f>SUMIF('Orçamento-base'!$A$12:$A$39878,Identificação!$A21,'Orçamento-base'!$K$12:$K$39878)</f>
        <v>0</v>
      </c>
      <c r="D21" s="106"/>
      <c r="E21" s="107"/>
      <c r="F21" s="107"/>
      <c r="G21" s="105">
        <f>SUMIF(Proposta!$A$12:$A$39953,Identificação!$A21,Proposta!$H$12:$H$39953)</f>
        <v>0</v>
      </c>
    </row>
    <row r="22" spans="1:7" x14ac:dyDescent="0.25">
      <c r="A22" s="34"/>
      <c r="B22" s="35"/>
      <c r="C22" s="105">
        <f>SUMIF('Orçamento-base'!$A$12:$A$39878,Identificação!$A22,'Orçamento-base'!$K$12:$K$39878)</f>
        <v>0</v>
      </c>
      <c r="D22" s="106"/>
      <c r="E22" s="107"/>
      <c r="F22" s="107"/>
      <c r="G22" s="105">
        <f>SUMIF(Proposta!$A$12:$A$39953,Identificação!$A22,Proposta!$H$12:$H$39953)</f>
        <v>0</v>
      </c>
    </row>
    <row r="23" spans="1:7" x14ac:dyDescent="0.25">
      <c r="A23" s="34"/>
      <c r="B23" s="35"/>
      <c r="C23" s="105">
        <f>SUMIF('Orçamento-base'!$A$12:$A$39878,Identificação!$A23,'Orçamento-base'!$K$12:$K$39878)</f>
        <v>0</v>
      </c>
      <c r="D23" s="106"/>
      <c r="E23" s="107"/>
      <c r="F23" s="107"/>
      <c r="G23" s="105">
        <f>SUMIF(Proposta!$A$12:$A$39953,Identificação!$A23,Proposta!$H$12:$H$39953)</f>
        <v>0</v>
      </c>
    </row>
    <row r="24" spans="1:7" x14ac:dyDescent="0.25">
      <c r="A24" s="34"/>
      <c r="B24" s="35"/>
      <c r="C24" s="105">
        <f>SUMIF('Orçamento-base'!$A$12:$A$39878,Identificação!$A24,'Orçamento-base'!$K$12:$K$39878)</f>
        <v>0</v>
      </c>
      <c r="D24" s="106"/>
      <c r="E24" s="107"/>
      <c r="F24" s="107"/>
      <c r="G24" s="105">
        <f>SUMIF(Proposta!$A$12:$A$39953,Identificação!$A24,Proposta!$H$12:$H$39953)</f>
        <v>0</v>
      </c>
    </row>
    <row r="25" spans="1:7" x14ac:dyDescent="0.25">
      <c r="A25" s="34"/>
      <c r="B25" s="35"/>
      <c r="C25" s="105">
        <f>SUMIF('Orçamento-base'!$A$12:$A$39878,Identificação!$A25,'Orçamento-base'!$K$12:$K$39878)</f>
        <v>0</v>
      </c>
      <c r="D25" s="106"/>
      <c r="E25" s="107"/>
      <c r="F25" s="107"/>
      <c r="G25" s="105">
        <f>SUMIF(Proposta!$A$12:$A$39953,Identificação!$A25,Proposta!$H$12:$H$39953)</f>
        <v>0</v>
      </c>
    </row>
    <row r="26" spans="1:7" x14ac:dyDescent="0.25">
      <c r="A26" s="34"/>
      <c r="B26" s="35"/>
      <c r="C26" s="105">
        <f>SUMIF('Orçamento-base'!$A$12:$A$39878,Identificação!$A26,'Orçamento-base'!$K$12:$K$39878)</f>
        <v>0</v>
      </c>
      <c r="D26" s="106"/>
      <c r="E26" s="107"/>
      <c r="F26" s="107"/>
      <c r="G26" s="105">
        <f>SUMIF(Proposta!$A$12:$A$39953,Identificação!$A26,Proposta!$H$12:$H$39953)</f>
        <v>0</v>
      </c>
    </row>
    <row r="27" spans="1:7" x14ac:dyDescent="0.25">
      <c r="A27" s="34"/>
      <c r="B27" s="35"/>
      <c r="C27" s="105">
        <f>SUMIF('Orçamento-base'!$A$12:$A$39878,Identificação!$A27,'Orçamento-base'!$K$12:$K$39878)</f>
        <v>0</v>
      </c>
      <c r="D27" s="106"/>
      <c r="E27" s="107"/>
      <c r="F27" s="107"/>
      <c r="G27" s="105">
        <f>SUMIF(Proposta!$A$12:$A$39953,Identificação!$A27,Proposta!$H$12:$H$39953)</f>
        <v>0</v>
      </c>
    </row>
    <row r="28" spans="1:7" x14ac:dyDescent="0.25">
      <c r="A28" s="34"/>
      <c r="B28" s="35"/>
      <c r="C28" s="105">
        <f>SUMIF('Orçamento-base'!$A$12:$A$39878,Identificação!$A28,'Orçamento-base'!$K$12:$K$39878)</f>
        <v>0</v>
      </c>
      <c r="D28" s="106"/>
      <c r="E28" s="107"/>
      <c r="F28" s="107"/>
      <c r="G28" s="105">
        <f>SUMIF(Proposta!$A$12:$A$39953,Identificação!$A28,Proposta!$H$12:$H$39953)</f>
        <v>0</v>
      </c>
    </row>
    <row r="29" spans="1:7" x14ac:dyDescent="0.25">
      <c r="A29" s="34"/>
      <c r="B29" s="35"/>
      <c r="C29" s="105">
        <f>SUMIF('Orçamento-base'!$A$12:$A$39878,Identificação!$A29,'Orçamento-base'!$K$12:$K$39878)</f>
        <v>0</v>
      </c>
      <c r="D29" s="106"/>
      <c r="E29" s="107"/>
      <c r="F29" s="107"/>
      <c r="G29" s="105">
        <f>SUMIF(Proposta!$A$12:$A$39953,Identificação!$A29,Proposta!$H$12:$H$39953)</f>
        <v>0</v>
      </c>
    </row>
    <row r="30" spans="1:7" x14ac:dyDescent="0.25">
      <c r="A30" s="34"/>
      <c r="B30" s="35"/>
      <c r="C30" s="105">
        <f>SUMIF('Orçamento-base'!$A$12:$A$39878,Identificação!$A30,'Orçamento-base'!$K$12:$K$39878)</f>
        <v>0</v>
      </c>
      <c r="D30" s="106"/>
      <c r="E30" s="107"/>
      <c r="F30" s="107"/>
      <c r="G30" s="105">
        <f>SUMIF(Proposta!$A$12:$A$39953,Identificação!$A30,Proposta!$H$12:$H$39953)</f>
        <v>0</v>
      </c>
    </row>
    <row r="31" spans="1:7" x14ac:dyDescent="0.25">
      <c r="A31" s="34"/>
      <c r="B31" s="35"/>
      <c r="C31" s="105">
        <f>SUMIF('Orçamento-base'!$A$12:$A$39878,Identificação!$A31,'Orçamento-base'!$K$12:$K$39878)</f>
        <v>0</v>
      </c>
      <c r="D31" s="106"/>
      <c r="E31" s="107"/>
      <c r="F31" s="107"/>
      <c r="G31" s="105">
        <f>SUMIF(Proposta!$A$12:$A$39953,Identificação!$A31,Proposta!$H$12:$H$39953)</f>
        <v>0</v>
      </c>
    </row>
    <row r="32" spans="1:7" x14ac:dyDescent="0.25">
      <c r="A32" s="34"/>
      <c r="B32" s="35"/>
      <c r="C32" s="105">
        <f>SUMIF('Orçamento-base'!$A$12:$A$39878,Identificação!$A32,'Orçamento-base'!$K$12:$K$39878)</f>
        <v>0</v>
      </c>
      <c r="D32" s="106"/>
      <c r="E32" s="107"/>
      <c r="F32" s="107"/>
      <c r="G32" s="105">
        <f>SUMIF(Proposta!$A$12:$A$39953,Identificação!$A32,Proposta!$H$12:$H$39953)</f>
        <v>0</v>
      </c>
    </row>
    <row r="33" spans="1:7" x14ac:dyDescent="0.25">
      <c r="A33" s="34"/>
      <c r="B33" s="35"/>
      <c r="C33" s="105">
        <f>SUMIF('Orçamento-base'!$A$12:$A$39878,Identificação!$A33,'Orçamento-base'!$K$12:$K$39878)</f>
        <v>0</v>
      </c>
      <c r="D33" s="106"/>
      <c r="E33" s="107"/>
      <c r="F33" s="107"/>
      <c r="G33" s="105">
        <f>SUMIF(Proposta!$A$12:$A$39953,Identificação!$A33,Proposta!$H$12:$H$39953)</f>
        <v>0</v>
      </c>
    </row>
    <row r="34" spans="1:7" x14ac:dyDescent="0.25">
      <c r="A34" s="34"/>
      <c r="B34" s="35"/>
      <c r="C34" s="105">
        <f>SUMIF('Orçamento-base'!$A$12:$A$39878,Identificação!$A34,'Orçamento-base'!$K$12:$K$39878)</f>
        <v>0</v>
      </c>
      <c r="D34" s="106"/>
      <c r="E34" s="107"/>
      <c r="F34" s="107"/>
      <c r="G34" s="105">
        <f>SUMIF(Proposta!$A$12:$A$39953,Identificação!$A34,Proposta!$H$12:$H$39953)</f>
        <v>0</v>
      </c>
    </row>
    <row r="35" spans="1:7" x14ac:dyDescent="0.25">
      <c r="A35" s="34"/>
      <c r="B35" s="35"/>
      <c r="C35" s="105">
        <f>SUMIF('Orçamento-base'!$A$12:$A$39878,Identificação!$A35,'Orçamento-base'!$K$12:$K$39878)</f>
        <v>0</v>
      </c>
      <c r="D35" s="106"/>
      <c r="E35" s="107"/>
      <c r="F35" s="107"/>
      <c r="G35" s="105">
        <f>SUMIF(Proposta!$A$12:$A$39953,Identificação!$A35,Proposta!$H$12:$H$39953)</f>
        <v>0</v>
      </c>
    </row>
    <row r="36" spans="1:7" x14ac:dyDescent="0.25">
      <c r="A36" s="34"/>
      <c r="B36" s="35"/>
      <c r="C36" s="105">
        <f>SUMIF('Orçamento-base'!$A$12:$A$39878,Identificação!$A36,'Orçamento-base'!$K$12:$K$39878)</f>
        <v>0</v>
      </c>
      <c r="D36" s="106"/>
      <c r="E36" s="107"/>
      <c r="F36" s="107"/>
      <c r="G36" s="105">
        <f>SUMIF(Proposta!$A$12:$A$39953,Identificação!$A36,Proposta!$H$12:$H$39953)</f>
        <v>0</v>
      </c>
    </row>
    <row r="37" spans="1:7" x14ac:dyDescent="0.25">
      <c r="A37" s="34"/>
      <c r="B37" s="35"/>
      <c r="C37" s="105">
        <f>SUMIF('Orçamento-base'!$A$12:$A$39878,Identificação!$A37,'Orçamento-base'!$K$12:$K$39878)</f>
        <v>0</v>
      </c>
      <c r="D37" s="106"/>
      <c r="E37" s="107"/>
      <c r="F37" s="107"/>
      <c r="G37" s="105">
        <f>SUMIF(Proposta!$A$12:$A$39953,Identificação!$A37,Proposta!$H$12:$H$39953)</f>
        <v>0</v>
      </c>
    </row>
    <row r="38" spans="1:7" x14ac:dyDescent="0.25">
      <c r="A38" s="34"/>
      <c r="B38" s="35"/>
      <c r="C38" s="105">
        <f>SUMIF('Orçamento-base'!$A$12:$A$39878,Identificação!$A38,'Orçamento-base'!$K$12:$K$39878)</f>
        <v>0</v>
      </c>
      <c r="D38" s="106"/>
      <c r="E38" s="107"/>
      <c r="F38" s="107"/>
      <c r="G38" s="105">
        <f>SUMIF(Proposta!$A$12:$A$39953,Identificação!$A38,Proposta!$H$12:$H$39953)</f>
        <v>0</v>
      </c>
    </row>
    <row r="39" spans="1:7" x14ac:dyDescent="0.25">
      <c r="A39" s="34"/>
      <c r="B39" s="35"/>
      <c r="C39" s="105">
        <f>SUMIF('Orçamento-base'!$A$12:$A$39878,Identificação!$A39,'Orçamento-base'!$K$12:$K$39878)</f>
        <v>0</v>
      </c>
      <c r="D39" s="106"/>
      <c r="E39" s="107"/>
      <c r="F39" s="107"/>
      <c r="G39" s="105">
        <f>SUMIF(Proposta!$A$12:$A$39953,Identificação!$A39,Proposta!$H$12:$H$39953)</f>
        <v>0</v>
      </c>
    </row>
    <row r="40" spans="1:7" x14ac:dyDescent="0.25">
      <c r="A40" s="34"/>
      <c r="B40" s="35"/>
      <c r="C40" s="105">
        <f>SUMIF('Orçamento-base'!$A$12:$A$39878,Identificação!$A40,'Orçamento-base'!$K$12:$K$39878)</f>
        <v>0</v>
      </c>
      <c r="D40" s="106"/>
      <c r="E40" s="107"/>
      <c r="F40" s="107"/>
      <c r="G40" s="105">
        <f>SUMIF(Proposta!$A$12:$A$39953,Identificação!$A40,Proposta!$H$12:$H$39953)</f>
        <v>0</v>
      </c>
    </row>
    <row r="41" spans="1:7" x14ac:dyDescent="0.25">
      <c r="A41" s="34"/>
      <c r="B41" s="35"/>
      <c r="C41" s="105">
        <f>SUMIF('Orçamento-base'!$A$12:$A$39878,Identificação!$A41,'Orçamento-base'!$K$12:$K$39878)</f>
        <v>0</v>
      </c>
      <c r="D41" s="106"/>
      <c r="E41" s="107"/>
      <c r="F41" s="107"/>
      <c r="G41" s="105">
        <f>SUMIF(Proposta!$A$12:$A$39953,Identificação!$A41,Proposta!$H$12:$H$39953)</f>
        <v>0</v>
      </c>
    </row>
    <row r="42" spans="1:7" x14ac:dyDescent="0.25">
      <c r="A42" s="34"/>
      <c r="B42" s="35"/>
      <c r="C42" s="105">
        <f>SUMIF('Orçamento-base'!$A$12:$A$39878,Identificação!$A42,'Orçamento-base'!$K$12:$K$39878)</f>
        <v>0</v>
      </c>
      <c r="D42" s="106"/>
      <c r="E42" s="107"/>
      <c r="F42" s="107"/>
      <c r="G42" s="105">
        <f>SUMIF(Proposta!$A$12:$A$39953,Identificação!$A42,Proposta!$H$12:$H$39953)</f>
        <v>0</v>
      </c>
    </row>
    <row r="43" spans="1:7" x14ac:dyDescent="0.25">
      <c r="A43" s="34"/>
      <c r="B43" s="35"/>
      <c r="C43" s="105">
        <f>SUMIF('Orçamento-base'!$A$12:$A$39878,Identificação!$A43,'Orçamento-base'!$K$12:$K$39878)</f>
        <v>0</v>
      </c>
      <c r="D43" s="106"/>
      <c r="E43" s="107"/>
      <c r="F43" s="107"/>
      <c r="G43" s="105">
        <f>SUMIF(Proposta!$A$12:$A$39953,Identificação!$A43,Proposta!$H$12:$H$39953)</f>
        <v>0</v>
      </c>
    </row>
    <row r="44" spans="1:7" x14ac:dyDescent="0.25">
      <c r="A44" s="34"/>
      <c r="B44" s="35"/>
      <c r="C44" s="105">
        <f>SUMIF('Orçamento-base'!$A$12:$A$39878,Identificação!$A44,'Orçamento-base'!$K$12:$K$39878)</f>
        <v>0</v>
      </c>
      <c r="D44" s="106"/>
      <c r="E44" s="107"/>
      <c r="F44" s="107"/>
      <c r="G44" s="105">
        <f>SUMIF(Proposta!$A$12:$A$39953,Identificação!$A44,Proposta!$H$12:$H$39953)</f>
        <v>0</v>
      </c>
    </row>
    <row r="45" spans="1:7" x14ac:dyDescent="0.25">
      <c r="A45" s="34"/>
      <c r="B45" s="35"/>
      <c r="C45" s="105">
        <f>SUMIF('Orçamento-base'!$A$12:$A$39878,Identificação!$A45,'Orçamento-base'!$K$12:$K$39878)</f>
        <v>0</v>
      </c>
      <c r="D45" s="106"/>
      <c r="E45" s="107"/>
      <c r="F45" s="107"/>
      <c r="G45" s="105">
        <f>SUMIF(Proposta!$A$12:$A$39953,Identificação!$A45,Proposta!$H$12:$H$39953)</f>
        <v>0</v>
      </c>
    </row>
    <row r="46" spans="1:7" x14ac:dyDescent="0.25">
      <c r="A46" s="34"/>
      <c r="B46" s="35"/>
      <c r="C46" s="105">
        <f>SUMIF('Orçamento-base'!$A$12:$A$39878,Identificação!$A46,'Orçamento-base'!$K$12:$K$39878)</f>
        <v>0</v>
      </c>
      <c r="D46" s="106"/>
      <c r="E46" s="107"/>
      <c r="F46" s="107"/>
      <c r="G46" s="105">
        <f>SUMIF(Proposta!$A$12:$A$39953,Identificação!$A46,Proposta!$H$12:$H$39953)</f>
        <v>0</v>
      </c>
    </row>
    <row r="47" spans="1:7" x14ac:dyDescent="0.25">
      <c r="A47" s="34"/>
      <c r="B47" s="35"/>
      <c r="C47" s="105">
        <f>SUMIF('Orçamento-base'!$A$12:$A$39878,Identificação!$A47,'Orçamento-base'!$K$12:$K$39878)</f>
        <v>0</v>
      </c>
      <c r="D47" s="106"/>
      <c r="E47" s="107"/>
      <c r="F47" s="107"/>
      <c r="G47" s="105">
        <f>SUMIF(Proposta!$A$12:$A$39953,Identificação!$A47,Proposta!$H$12:$H$39953)</f>
        <v>0</v>
      </c>
    </row>
    <row r="48" spans="1:7" x14ac:dyDescent="0.25">
      <c r="A48" s="34"/>
      <c r="B48" s="35"/>
      <c r="C48" s="105">
        <f>SUMIF('Orçamento-base'!$A$12:$A$39878,Identificação!$A48,'Orçamento-base'!$K$12:$K$39878)</f>
        <v>0</v>
      </c>
      <c r="D48" s="106"/>
      <c r="E48" s="107"/>
      <c r="F48" s="107"/>
      <c r="G48" s="105">
        <f>SUMIF(Proposta!$A$12:$A$39953,Identificação!$A48,Proposta!$H$12:$H$39953)</f>
        <v>0</v>
      </c>
    </row>
    <row r="49" spans="1:7" x14ac:dyDescent="0.25">
      <c r="A49" s="34"/>
      <c r="B49" s="35"/>
      <c r="C49" s="105">
        <f>SUMIF('Orçamento-base'!$A$12:$A$39878,Identificação!$A49,'Orçamento-base'!$K$12:$K$39878)</f>
        <v>0</v>
      </c>
      <c r="D49" s="106"/>
      <c r="E49" s="107"/>
      <c r="F49" s="107"/>
      <c r="G49" s="105">
        <f>SUMIF(Proposta!$A$12:$A$39953,Identificação!$A49,Proposta!$H$12:$H$39953)</f>
        <v>0</v>
      </c>
    </row>
    <row r="50" spans="1:7" x14ac:dyDescent="0.25">
      <c r="A50" s="34"/>
      <c r="B50" s="35"/>
      <c r="C50" s="105">
        <f>SUMIF('Orçamento-base'!$A$12:$A$39878,Identificação!$A50,'Orçamento-base'!$K$12:$K$39878)</f>
        <v>0</v>
      </c>
      <c r="D50" s="106"/>
      <c r="E50" s="107"/>
      <c r="F50" s="107"/>
      <c r="G50" s="105">
        <f>SUMIF(Proposta!$A$12:$A$39953,Identificação!$A50,Proposta!$H$12:$H$39953)</f>
        <v>0</v>
      </c>
    </row>
    <row r="51" spans="1:7" x14ac:dyDescent="0.25">
      <c r="A51" s="34"/>
      <c r="B51" s="35"/>
      <c r="C51" s="105">
        <f>SUMIF('Orçamento-base'!$A$12:$A$39878,Identificação!$A51,'Orçamento-base'!$K$12:$K$39878)</f>
        <v>0</v>
      </c>
      <c r="D51" s="106"/>
      <c r="E51" s="107"/>
      <c r="F51" s="107"/>
      <c r="G51" s="105">
        <f>SUMIF(Proposta!$A$12:$A$39953,Identificação!$A51,Proposta!$H$12:$H$39953)</f>
        <v>0</v>
      </c>
    </row>
    <row r="52" spans="1:7" x14ac:dyDescent="0.25">
      <c r="A52" s="34"/>
      <c r="B52" s="35"/>
      <c r="C52" s="105">
        <f>SUMIF('Orçamento-base'!$A$12:$A$39878,Identificação!$A52,'Orçamento-base'!$K$12:$K$39878)</f>
        <v>0</v>
      </c>
      <c r="D52" s="106"/>
      <c r="E52" s="107"/>
      <c r="F52" s="107"/>
      <c r="G52" s="105">
        <f>SUMIF(Proposta!$A$12:$A$39953,Identificação!$A52,Proposta!$H$12:$H$39953)</f>
        <v>0</v>
      </c>
    </row>
    <row r="53" spans="1:7" x14ac:dyDescent="0.25">
      <c r="A53" s="34"/>
      <c r="B53" s="35"/>
      <c r="C53" s="105">
        <f>SUMIF('Orçamento-base'!$A$12:$A$39878,Identificação!$A53,'Orçamento-base'!$K$12:$K$39878)</f>
        <v>0</v>
      </c>
      <c r="D53" s="106"/>
      <c r="E53" s="107"/>
      <c r="F53" s="107"/>
      <c r="G53" s="105">
        <f>SUMIF(Proposta!$A$12:$A$39953,Identificação!$A53,Proposta!$H$12:$H$39953)</f>
        <v>0</v>
      </c>
    </row>
    <row r="54" spans="1:7" x14ac:dyDescent="0.25">
      <c r="A54" s="34"/>
      <c r="B54" s="35"/>
      <c r="C54" s="105">
        <f>SUMIF('Orçamento-base'!$A$12:$A$39878,Identificação!$A54,'Orçamento-base'!$K$12:$K$39878)</f>
        <v>0</v>
      </c>
      <c r="D54" s="106"/>
      <c r="E54" s="107"/>
      <c r="F54" s="107"/>
      <c r="G54" s="105">
        <f>SUMIF(Proposta!$A$12:$A$39953,Identificação!$A54,Proposta!$H$12:$H$39953)</f>
        <v>0</v>
      </c>
    </row>
    <row r="55" spans="1:7" x14ac:dyDescent="0.25">
      <c r="A55" s="34"/>
      <c r="B55" s="35"/>
      <c r="C55" s="105">
        <f>SUMIF('Orçamento-base'!$A$12:$A$39878,Identificação!$A55,'Orçamento-base'!$K$12:$K$39878)</f>
        <v>0</v>
      </c>
      <c r="D55" s="106"/>
      <c r="E55" s="107"/>
      <c r="F55" s="107"/>
      <c r="G55" s="105">
        <f>SUMIF(Proposta!$A$12:$A$39953,Identificação!$A55,Proposta!$H$12:$H$39953)</f>
        <v>0</v>
      </c>
    </row>
    <row r="56" spans="1:7" x14ac:dyDescent="0.25">
      <c r="A56" s="34"/>
      <c r="B56" s="35"/>
      <c r="C56" s="105">
        <f>SUMIF('Orçamento-base'!$A$12:$A$39878,Identificação!$A56,'Orçamento-base'!$K$12:$K$39878)</f>
        <v>0</v>
      </c>
      <c r="D56" s="106"/>
      <c r="E56" s="107"/>
      <c r="F56" s="107"/>
      <c r="G56" s="105">
        <f>SUMIF(Proposta!$A$12:$A$39953,Identificação!$A56,Proposta!$H$12:$H$39953)</f>
        <v>0</v>
      </c>
    </row>
    <row r="57" spans="1:7" x14ac:dyDescent="0.25">
      <c r="A57" s="34"/>
      <c r="B57" s="35"/>
      <c r="C57" s="105">
        <f>SUMIF('Orçamento-base'!$A$12:$A$39878,Identificação!$A57,'Orçamento-base'!$K$12:$K$39878)</f>
        <v>0</v>
      </c>
      <c r="D57" s="106"/>
      <c r="E57" s="107"/>
      <c r="F57" s="107"/>
      <c r="G57" s="105">
        <f>SUMIF(Proposta!$A$12:$A$39953,Identificação!$A57,Proposta!$H$12:$H$39953)</f>
        <v>0</v>
      </c>
    </row>
    <row r="58" spans="1:7" x14ac:dyDescent="0.25">
      <c r="A58" s="34"/>
      <c r="B58" s="35"/>
      <c r="C58" s="105">
        <f>SUMIF('Orçamento-base'!$A$12:$A$39878,Identificação!$A58,'Orçamento-base'!$K$12:$K$39878)</f>
        <v>0</v>
      </c>
      <c r="D58" s="106"/>
      <c r="E58" s="107"/>
      <c r="F58" s="107"/>
      <c r="G58" s="105">
        <f>SUMIF(Proposta!$A$12:$A$39953,Identificação!$A58,Proposta!$H$12:$H$39953)</f>
        <v>0</v>
      </c>
    </row>
    <row r="59" spans="1:7" x14ac:dyDescent="0.25">
      <c r="A59" s="34"/>
      <c r="B59" s="35"/>
      <c r="C59" s="105">
        <f>SUMIF('Orçamento-base'!$A$12:$A$39878,Identificação!$A59,'Orçamento-base'!$K$12:$K$39878)</f>
        <v>0</v>
      </c>
      <c r="D59" s="106"/>
      <c r="E59" s="107"/>
      <c r="F59" s="107"/>
      <c r="G59" s="105">
        <f>SUMIF(Proposta!$A$12:$A$39953,Identificação!$A59,Proposta!$H$12:$H$39953)</f>
        <v>0</v>
      </c>
    </row>
    <row r="60" spans="1:7" x14ac:dyDescent="0.25">
      <c r="A60" s="34"/>
      <c r="B60" s="35"/>
      <c r="C60" s="105">
        <f>SUMIF('Orçamento-base'!$A$12:$A$39878,Identificação!$A60,'Orçamento-base'!$K$12:$K$39878)</f>
        <v>0</v>
      </c>
      <c r="D60" s="106"/>
      <c r="E60" s="107"/>
      <c r="F60" s="107"/>
      <c r="G60" s="105">
        <f>SUMIF(Proposta!$A$12:$A$39953,Identificação!$A60,Proposta!$H$12:$H$39953)</f>
        <v>0</v>
      </c>
    </row>
    <row r="61" spans="1:7" x14ac:dyDescent="0.25">
      <c r="A61" s="34"/>
      <c r="B61" s="35"/>
      <c r="C61" s="105">
        <f>SUMIF('Orçamento-base'!$A$12:$A$39878,Identificação!$A61,'Orçamento-base'!$K$12:$K$39878)</f>
        <v>0</v>
      </c>
      <c r="D61" s="106"/>
      <c r="E61" s="107"/>
      <c r="F61" s="107"/>
      <c r="G61" s="105">
        <f>SUMIF(Proposta!$A$12:$A$39953,Identificação!$A61,Proposta!$H$12:$H$39953)</f>
        <v>0</v>
      </c>
    </row>
    <row r="62" spans="1:7" x14ac:dyDescent="0.25">
      <c r="A62" s="34"/>
      <c r="B62" s="35"/>
      <c r="C62" s="105">
        <f>SUMIF('Orçamento-base'!$A$12:$A$39878,Identificação!$A62,'Orçamento-base'!$K$12:$K$39878)</f>
        <v>0</v>
      </c>
      <c r="D62" s="106"/>
      <c r="E62" s="107"/>
      <c r="F62" s="107"/>
      <c r="G62" s="105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1"/>
  <sheetViews>
    <sheetView tabSelected="1" zoomScale="90" zoomScaleNormal="90" workbookViewId="0">
      <selection activeCell="I16" sqref="I16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customWidth="1"/>
    <col min="5" max="5" width="10.85546875" style="40" customWidth="1"/>
    <col min="6" max="6" width="11" style="69" customWidth="1"/>
    <col min="7" max="7" width="51.85546875" style="43" customWidth="1"/>
    <col min="8" max="8" width="11.140625" style="111" bestFit="1" customWidth="1"/>
    <col min="9" max="9" width="9.7109375" style="49" customWidth="1"/>
    <col min="10" max="10" width="12" style="114" bestFit="1" customWidth="1"/>
    <col min="11" max="11" width="16.42578125" style="43" bestFit="1" customWidth="1"/>
    <col min="12" max="12" width="8" style="98" customWidth="1"/>
    <col min="13" max="13" width="12.7109375" style="99" customWidth="1"/>
    <col min="14" max="14" width="7.140625" style="45" bestFit="1" customWidth="1"/>
    <col min="15" max="15" width="57.28515625" style="42" customWidth="1"/>
    <col min="16" max="16" width="7.140625" style="42" bestFit="1" customWidth="1"/>
    <col min="17" max="17" width="47.7109375" style="42" customWidth="1"/>
    <col min="18" max="18" width="26.85546875" style="40" customWidth="1"/>
    <col min="19" max="19" width="11.28515625" style="40" customWidth="1"/>
    <col min="20" max="16384" width="9.140625" style="40"/>
  </cols>
  <sheetData>
    <row r="1" spans="1:18" customFormat="1" ht="16.5" thickBot="1" x14ac:dyDescent="0.3">
      <c r="A1" s="170" t="s">
        <v>3676</v>
      </c>
      <c r="B1" s="171"/>
      <c r="C1" s="171"/>
      <c r="D1" s="171"/>
      <c r="E1" s="171"/>
      <c r="F1" s="171"/>
      <c r="G1" s="171"/>
      <c r="H1" s="171"/>
      <c r="I1" s="171"/>
      <c r="J1" s="171"/>
      <c r="K1" s="172"/>
      <c r="L1" s="91"/>
      <c r="M1" s="92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73" t="str">
        <f>IF(Identificação!B2=0,"",Identificação!B2)</f>
        <v>Concorrência Lei 14.133/21 Presencial</v>
      </c>
      <c r="D2" s="173"/>
      <c r="E2" s="173"/>
      <c r="F2" s="173"/>
      <c r="G2" s="173"/>
      <c r="H2" s="37" t="s">
        <v>151</v>
      </c>
      <c r="I2" s="38">
        <f>IF(Identificação!E2=0,"",Identificação!E2)</f>
        <v>12</v>
      </c>
      <c r="J2" s="37" t="s">
        <v>152</v>
      </c>
      <c r="K2" s="38">
        <f>IF(Identificação!G2=0,"",Identificação!G2)</f>
        <v>2025</v>
      </c>
      <c r="L2" s="93"/>
      <c r="M2" s="93"/>
    </row>
    <row r="3" spans="1:18" s="27" customFormat="1" ht="32.25" customHeight="1" thickBot="1" x14ac:dyDescent="0.3">
      <c r="A3" s="179" t="s">
        <v>153</v>
      </c>
      <c r="B3" s="180"/>
      <c r="C3" s="181" t="str">
        <f>IF(Identificação!B3=0,"",Identificação!B3)</f>
        <v>Serviços complementares Loteamento "Vida Nova"</v>
      </c>
      <c r="D3" s="181"/>
      <c r="E3" s="181"/>
      <c r="F3" s="181"/>
      <c r="G3" s="181"/>
      <c r="H3" s="181"/>
      <c r="I3" s="181"/>
      <c r="J3" s="181"/>
      <c r="K3" s="182"/>
      <c r="L3" s="93"/>
      <c r="M3" s="93"/>
    </row>
    <row r="4" spans="1:18" s="27" customFormat="1" ht="15.75" thickBot="1" x14ac:dyDescent="0.3">
      <c r="A4" s="15" t="s">
        <v>176</v>
      </c>
      <c r="B4" s="22"/>
      <c r="C4" s="175" t="str">
        <f>IF(Identificação!B4=0,"",Identificação!B4)</f>
        <v>PREFEITURA DE COTIPORÃ</v>
      </c>
      <c r="D4" s="175"/>
      <c r="E4" s="175"/>
      <c r="F4" s="175"/>
      <c r="G4" s="175"/>
      <c r="H4" s="175"/>
      <c r="I4" s="175"/>
      <c r="J4" s="50" t="s">
        <v>173</v>
      </c>
      <c r="K4" s="109" t="str">
        <f>IF(Identificação!G4=0,"",Identificação!G4)</f>
        <v>90898487000164</v>
      </c>
      <c r="L4" s="93"/>
      <c r="M4" s="93"/>
    </row>
    <row r="5" spans="1:18" s="27" customFormat="1" ht="15.75" thickBot="1" x14ac:dyDescent="0.3">
      <c r="A5" s="15" t="s">
        <v>169</v>
      </c>
      <c r="B5" s="22"/>
      <c r="C5" s="175" t="str">
        <f>IF(Identificação!B5=0,"",Identificação!B5)</f>
        <v>Obras e Serviços de Engenharia</v>
      </c>
      <c r="D5" s="175"/>
      <c r="E5" s="175"/>
      <c r="F5" s="175"/>
      <c r="G5" s="176"/>
      <c r="I5" s="25"/>
      <c r="J5" s="19"/>
      <c r="K5" s="20"/>
      <c r="L5" s="94"/>
      <c r="M5" s="93"/>
    </row>
    <row r="6" spans="1:18" s="27" customFormat="1" ht="15.75" thickBot="1" x14ac:dyDescent="0.3">
      <c r="A6" s="15" t="s">
        <v>3762</v>
      </c>
      <c r="B6" s="13"/>
      <c r="C6" s="177">
        <f>SUMIFS(K12:K39878,B12:B39878,"&gt;0",K12:K39878,"&lt;&gt;0")</f>
        <v>247456.87000000002</v>
      </c>
      <c r="D6" s="177"/>
      <c r="E6" s="177"/>
      <c r="F6" s="177"/>
      <c r="G6" s="178"/>
      <c r="I6" s="5"/>
      <c r="J6" s="5"/>
      <c r="K6" s="6"/>
      <c r="L6" s="93"/>
      <c r="M6" s="93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3"/>
      <c r="M7" s="93"/>
    </row>
    <row r="8" spans="1:18" s="27" customFormat="1" ht="19.5" customHeight="1" x14ac:dyDescent="0.25">
      <c r="A8" s="89" t="s">
        <v>3932</v>
      </c>
      <c r="B8" s="16"/>
      <c r="C8" s="16"/>
      <c r="G8" s="17"/>
      <c r="I8" s="5"/>
      <c r="J8" s="5"/>
      <c r="K8" s="6"/>
      <c r="L8" s="93"/>
      <c r="M8" s="93"/>
    </row>
    <row r="9" spans="1:18" s="11" customFormat="1" x14ac:dyDescent="0.25">
      <c r="A9" s="7" t="s">
        <v>3763</v>
      </c>
      <c r="B9" s="7"/>
      <c r="C9" s="8"/>
      <c r="F9" s="24" t="s">
        <v>174</v>
      </c>
      <c r="H9" s="14" t="s">
        <v>3764</v>
      </c>
      <c r="J9" s="10"/>
      <c r="K9" s="10"/>
      <c r="L9" s="95"/>
      <c r="M9" s="95"/>
      <c r="R9" s="27"/>
    </row>
    <row r="10" spans="1:18" customFormat="1" ht="15" customHeight="1" x14ac:dyDescent="0.25">
      <c r="A10" s="162" t="s">
        <v>3761</v>
      </c>
      <c r="B10" s="162" t="s">
        <v>3759</v>
      </c>
      <c r="C10" s="162" t="s">
        <v>3760</v>
      </c>
      <c r="D10" s="166" t="s">
        <v>3675</v>
      </c>
      <c r="E10" s="164" t="s">
        <v>168</v>
      </c>
      <c r="F10" s="168" t="s">
        <v>3674</v>
      </c>
      <c r="G10" s="166" t="s">
        <v>156</v>
      </c>
      <c r="H10" s="187" t="s">
        <v>165</v>
      </c>
      <c r="I10" s="188"/>
      <c r="J10" s="188"/>
      <c r="K10" s="188"/>
      <c r="L10" s="188"/>
      <c r="M10" s="189"/>
      <c r="N10" s="183" t="s">
        <v>177</v>
      </c>
      <c r="O10" s="184"/>
      <c r="P10" s="185" t="s">
        <v>178</v>
      </c>
      <c r="Q10" s="186"/>
      <c r="R10" s="174" t="s">
        <v>3678</v>
      </c>
    </row>
    <row r="11" spans="1:18" customFormat="1" ht="45" x14ac:dyDescent="0.25">
      <c r="A11" s="163"/>
      <c r="B11" s="163"/>
      <c r="C11" s="163"/>
      <c r="D11" s="167"/>
      <c r="E11" s="165"/>
      <c r="F11" s="169"/>
      <c r="G11" s="167"/>
      <c r="H11" s="53" t="s">
        <v>157</v>
      </c>
      <c r="I11" s="23" t="s">
        <v>158</v>
      </c>
      <c r="J11" s="3" t="s">
        <v>159</v>
      </c>
      <c r="K11" s="3" t="s">
        <v>160</v>
      </c>
      <c r="L11" s="96" t="s">
        <v>166</v>
      </c>
      <c r="M11" s="96" t="s">
        <v>167</v>
      </c>
      <c r="N11" s="39" t="s">
        <v>3786</v>
      </c>
      <c r="O11" s="23" t="s">
        <v>185</v>
      </c>
      <c r="P11" s="39" t="s">
        <v>3786</v>
      </c>
      <c r="Q11" s="23" t="s">
        <v>185</v>
      </c>
      <c r="R11" s="174"/>
    </row>
    <row r="12" spans="1:18" s="144" customFormat="1" x14ac:dyDescent="0.25">
      <c r="A12" s="135"/>
      <c r="B12" s="136" t="str">
        <f>IF(AND(G12&lt;&gt;"",H12&gt;0,I12&lt;&gt;"",J12&lt;&gt;0,K12&lt;&gt;0),COUNT($B$11:B11)+1,"")</f>
        <v/>
      </c>
      <c r="C12" s="137" t="s">
        <v>4087</v>
      </c>
      <c r="D12" s="146"/>
      <c r="E12" s="135"/>
      <c r="F12" s="138"/>
      <c r="G12" s="139" t="s">
        <v>4088</v>
      </c>
      <c r="H12" s="140"/>
      <c r="I12" s="135"/>
      <c r="J12" s="140"/>
      <c r="K12" s="141" t="str">
        <f>IFERROR(IF(H12*J12&lt;&gt;0,ROUND(ROUND(H12,4)*ROUND(J12,4),2),""),"")</f>
        <v/>
      </c>
      <c r="L12" s="142"/>
      <c r="M12" s="142"/>
      <c r="N12" s="137"/>
      <c r="O12" s="143" t="str">
        <f ca="1">IF(N12="","", INDIRECT("base!"&amp;ADDRESS(MATCH(N12,base!$C$2:'base'!$C$133,0)+1,4,4)))</f>
        <v/>
      </c>
      <c r="P12" s="139"/>
      <c r="Q12" s="143" t="str">
        <f ca="1">IF(P12="","", INDIRECT("base!"&amp;ADDRESS(MATCH(CONCATENATE(N12,"|",P12),base!$G$2:'base'!$G$1817,0)+1,6,4)))</f>
        <v/>
      </c>
      <c r="R12" s="139"/>
    </row>
    <row r="13" spans="1:18" s="128" customFormat="1" x14ac:dyDescent="0.25">
      <c r="A13" s="119"/>
      <c r="B13" s="120"/>
      <c r="C13" s="121" t="s">
        <v>4047</v>
      </c>
      <c r="D13" s="147"/>
      <c r="E13" s="119"/>
      <c r="F13" s="122"/>
      <c r="G13" s="123" t="s">
        <v>4048</v>
      </c>
      <c r="H13" s="124"/>
      <c r="I13" s="119"/>
      <c r="J13" s="124"/>
      <c r="K13" s="125"/>
      <c r="L13" s="126"/>
      <c r="M13" s="126"/>
      <c r="N13" s="121"/>
      <c r="O13" s="127"/>
      <c r="P13" s="123"/>
      <c r="Q13" s="127"/>
      <c r="R13" s="123"/>
    </row>
    <row r="14" spans="1:18" ht="30" x14ac:dyDescent="0.25">
      <c r="A14" s="47"/>
      <c r="B14" s="56">
        <f>IF(AND(G14&lt;&gt;"",H14&gt;0,I14&lt;&gt;"",J14&lt;&gt;0,K14&lt;&gt;0),COUNT($B$11:B12)+1,"")</f>
        <v>1</v>
      </c>
      <c r="C14" s="34" t="s">
        <v>4043</v>
      </c>
      <c r="D14" s="148" t="s">
        <v>3800</v>
      </c>
      <c r="E14" s="47">
        <v>9</v>
      </c>
      <c r="F14" s="68">
        <v>45778</v>
      </c>
      <c r="G14" s="41" t="s">
        <v>4049</v>
      </c>
      <c r="H14" s="113">
        <v>1</v>
      </c>
      <c r="I14" s="47" t="s">
        <v>3701</v>
      </c>
      <c r="J14" s="113">
        <v>613.21</v>
      </c>
      <c r="K14" s="115">
        <f>IFERROR(IF(H14*J14&lt;&gt;0,ROUND(ROUND(H14,4)*ROUND(J14,4),2),""),"")</f>
        <v>613.21</v>
      </c>
      <c r="L14" s="97">
        <v>0.21199999999999999</v>
      </c>
      <c r="M14" s="97">
        <v>1.1391</v>
      </c>
      <c r="N14" s="34"/>
      <c r="O14" s="55" t="str">
        <f ca="1">IF(N14="","", INDIRECT("base!"&amp;ADDRESS(MATCH(N14,base!$C$2:'base'!$C$133,0)+1,4,4)))</f>
        <v/>
      </c>
      <c r="P14" s="41"/>
      <c r="Q14" s="55" t="str">
        <f ca="1">IF(P14="","", INDIRECT("base!"&amp;ADDRESS(MATCH(CONCATENATE(N14,"|",P14),base!$G$2:'base'!$G$1817,0)+1,6,4)))</f>
        <v/>
      </c>
      <c r="R14" s="41"/>
    </row>
    <row r="15" spans="1:18" s="128" customFormat="1" x14ac:dyDescent="0.25">
      <c r="A15" s="119"/>
      <c r="B15" s="132" t="str">
        <f>IF(AND(G15&lt;&gt;"",H15&gt;0,I15&lt;&gt;"",J15&lt;&gt;0,K15&lt;&gt;0),COUNT($B$11:B14)+1,"")</f>
        <v/>
      </c>
      <c r="C15" s="121" t="s">
        <v>4046</v>
      </c>
      <c r="D15" s="147"/>
      <c r="E15" s="119"/>
      <c r="F15" s="122"/>
      <c r="G15" s="123" t="s">
        <v>4044</v>
      </c>
      <c r="H15" s="124"/>
      <c r="I15" s="119"/>
      <c r="J15" s="124"/>
      <c r="K15" s="145" t="str">
        <f t="shared" ref="K15:K16" si="0">IFERROR(IF(H15*J15&lt;&gt;0,ROUND(ROUND(H15,4)*ROUND(J15,4),2),""),"")</f>
        <v/>
      </c>
      <c r="L15" s="126"/>
      <c r="M15" s="126"/>
      <c r="N15" s="121"/>
      <c r="O15" s="123"/>
      <c r="P15" s="123"/>
      <c r="Q15" s="123"/>
      <c r="R15" s="123"/>
    </row>
    <row r="16" spans="1:18" ht="30" x14ac:dyDescent="0.25">
      <c r="A16" s="47"/>
      <c r="B16" s="116">
        <f>IF(AND(G16&lt;&gt;"",H16&gt;0,I16&lt;&gt;"",J16&lt;&gt;0,K16&lt;&gt;0),COUNT($B$11:B15)+1,"")</f>
        <v>2</v>
      </c>
      <c r="C16" s="34" t="s">
        <v>4045</v>
      </c>
      <c r="D16" s="148" t="s">
        <v>3800</v>
      </c>
      <c r="E16" s="47">
        <v>6</v>
      </c>
      <c r="F16" s="68">
        <v>45778</v>
      </c>
      <c r="G16" s="41" t="s">
        <v>4050</v>
      </c>
      <c r="H16" s="113">
        <v>2</v>
      </c>
      <c r="I16" s="47" t="s">
        <v>3766</v>
      </c>
      <c r="J16" s="113">
        <v>4178.3500000000004</v>
      </c>
      <c r="K16" s="118">
        <f t="shared" si="0"/>
        <v>8356.7000000000007</v>
      </c>
      <c r="L16" s="133">
        <v>0.21199999999999999</v>
      </c>
      <c r="M16" s="97">
        <v>1.1391</v>
      </c>
      <c r="N16" s="34"/>
      <c r="O16" s="41"/>
      <c r="P16" s="41"/>
      <c r="Q16" s="41"/>
      <c r="R16" s="41"/>
    </row>
    <row r="17" spans="1:18" s="128" customFormat="1" x14ac:dyDescent="0.25">
      <c r="A17" s="119"/>
      <c r="B17" s="121" t="str">
        <f>IF(AND(G17&lt;&gt;"",H17&gt;0,I17&lt;&gt;"",J17&lt;&gt;0,K17&lt;&gt;0),COUNT($B$11:B16)+1,"")</f>
        <v/>
      </c>
      <c r="C17" s="121" t="s">
        <v>4051</v>
      </c>
      <c r="D17" s="147"/>
      <c r="E17" s="119"/>
      <c r="F17" s="122"/>
      <c r="G17" s="123" t="s">
        <v>4052</v>
      </c>
      <c r="H17" s="124"/>
      <c r="I17" s="119"/>
      <c r="J17" s="124"/>
      <c r="K17" s="124"/>
      <c r="L17" s="126"/>
      <c r="M17" s="126"/>
      <c r="N17" s="121"/>
      <c r="O17" s="123"/>
      <c r="P17" s="123"/>
      <c r="Q17" s="123"/>
      <c r="R17" s="123"/>
    </row>
    <row r="18" spans="1:18" ht="60" x14ac:dyDescent="0.25">
      <c r="A18" s="47"/>
      <c r="B18" s="116">
        <f>IF(AND(G18&lt;&gt;"",H18&gt;0,I18&lt;&gt;"",J18&lt;&gt;0,K18&lt;&gt;0),COUNT($B$11:B17)+1,"")</f>
        <v>3</v>
      </c>
      <c r="C18" s="34" t="s">
        <v>4053</v>
      </c>
      <c r="D18" s="148" t="s">
        <v>3776</v>
      </c>
      <c r="E18" s="47">
        <v>96525</v>
      </c>
      <c r="F18" s="68">
        <v>45778</v>
      </c>
      <c r="G18" s="41" t="s">
        <v>4054</v>
      </c>
      <c r="H18" s="113">
        <v>100</v>
      </c>
      <c r="I18" s="47" t="s">
        <v>3696</v>
      </c>
      <c r="J18" s="113">
        <v>70.239999999999995</v>
      </c>
      <c r="K18" s="118">
        <f>IFERROR(IF(H18*J18&lt;&gt;0,ROUND(ROUND(H18,4)*ROUND(J18,4),2),""),"")</f>
        <v>7024</v>
      </c>
      <c r="L18" s="97">
        <v>0.21199999999999999</v>
      </c>
      <c r="M18" s="97">
        <v>1.1391</v>
      </c>
      <c r="N18" s="34"/>
      <c r="O18" s="117"/>
      <c r="P18" s="41"/>
      <c r="Q18" s="117"/>
      <c r="R18" s="41"/>
    </row>
    <row r="19" spans="1:18" ht="45" x14ac:dyDescent="0.25">
      <c r="A19" s="47"/>
      <c r="B19" s="116">
        <f>IF(AND(G19&lt;&gt;"",H19&gt;0,I19&lt;&gt;"",J19&lt;&gt;0,K19&lt;&gt;0),COUNT($B$11:B18)+1,"")</f>
        <v>4</v>
      </c>
      <c r="C19" s="34" t="s">
        <v>4055</v>
      </c>
      <c r="D19" s="148" t="s">
        <v>3776</v>
      </c>
      <c r="E19" s="47">
        <v>100324</v>
      </c>
      <c r="F19" s="68">
        <v>45778</v>
      </c>
      <c r="G19" s="41" t="s">
        <v>4056</v>
      </c>
      <c r="H19" s="113">
        <v>20</v>
      </c>
      <c r="I19" s="47" t="s">
        <v>3696</v>
      </c>
      <c r="J19" s="113">
        <v>206.28</v>
      </c>
      <c r="K19" s="118">
        <f t="shared" ref="K19:K38" si="1">IFERROR(IF(H19*J19&lt;&gt;0,ROUND(ROUND(H19,4)*ROUND(J19,4),2),""),"")</f>
        <v>4125.6000000000004</v>
      </c>
      <c r="L19" s="97">
        <v>0.21199999999999999</v>
      </c>
      <c r="M19" s="97">
        <v>1.1391</v>
      </c>
      <c r="N19" s="34"/>
      <c r="O19" s="117"/>
      <c r="P19" s="41"/>
      <c r="Q19" s="117"/>
      <c r="R19" s="41"/>
    </row>
    <row r="20" spans="1:18" ht="45" x14ac:dyDescent="0.25">
      <c r="A20" s="47"/>
      <c r="B20" s="116">
        <f>IF(AND(G20&lt;&gt;"",H20&gt;0,I20&lt;&gt;"",J20&lt;&gt;0,K20&lt;&gt;0),COUNT($B$11:B19)+1,"")</f>
        <v>5</v>
      </c>
      <c r="C20" s="34" t="s">
        <v>4057</v>
      </c>
      <c r="D20" s="148" t="s">
        <v>3776</v>
      </c>
      <c r="E20" s="47">
        <v>96535</v>
      </c>
      <c r="F20" s="68">
        <v>45778</v>
      </c>
      <c r="G20" s="41" t="s">
        <v>4058</v>
      </c>
      <c r="H20" s="113">
        <v>40</v>
      </c>
      <c r="I20" s="47" t="s">
        <v>3695</v>
      </c>
      <c r="J20" s="113">
        <v>158.49</v>
      </c>
      <c r="K20" s="118">
        <f t="shared" si="1"/>
        <v>6339.6</v>
      </c>
      <c r="L20" s="97">
        <v>0.21199999999999999</v>
      </c>
      <c r="M20" s="97">
        <v>1.1391</v>
      </c>
      <c r="N20" s="34"/>
      <c r="O20" s="117"/>
      <c r="P20" s="41"/>
      <c r="Q20" s="117"/>
      <c r="R20" s="41"/>
    </row>
    <row r="21" spans="1:18" ht="45" x14ac:dyDescent="0.25">
      <c r="A21" s="47"/>
      <c r="B21" s="116">
        <f>IF(AND(G21&lt;&gt;"",H21&gt;0,I21&lt;&gt;"",J21&lt;&gt;0,K21&lt;&gt;0),COUNT($B$11:B20)+1,"")</f>
        <v>6</v>
      </c>
      <c r="C21" s="34" t="s">
        <v>4059</v>
      </c>
      <c r="D21" s="148" t="s">
        <v>3776</v>
      </c>
      <c r="E21" s="47">
        <v>104917</v>
      </c>
      <c r="F21" s="68">
        <v>45778</v>
      </c>
      <c r="G21" s="41" t="s">
        <v>4060</v>
      </c>
      <c r="H21" s="113">
        <v>386</v>
      </c>
      <c r="I21" s="47" t="s">
        <v>3700</v>
      </c>
      <c r="J21" s="134">
        <v>20.25</v>
      </c>
      <c r="K21" s="118">
        <f t="shared" si="1"/>
        <v>7816.5</v>
      </c>
      <c r="L21" s="97">
        <v>0.21199999999999999</v>
      </c>
      <c r="M21" s="97">
        <v>1.1391</v>
      </c>
      <c r="N21" s="34"/>
      <c r="O21" s="117"/>
      <c r="P21" s="41"/>
      <c r="Q21" s="117"/>
      <c r="R21" s="41"/>
    </row>
    <row r="22" spans="1:18" ht="45" x14ac:dyDescent="0.25">
      <c r="A22" s="47"/>
      <c r="B22" s="116">
        <f>IF(AND(G22&lt;&gt;"",H22&gt;0,I22&lt;&gt;"",J22&lt;&gt;0,K22&lt;&gt;0),COUNT($B$11:B21)+1,"")</f>
        <v>7</v>
      </c>
      <c r="C22" s="34" t="s">
        <v>4061</v>
      </c>
      <c r="D22" s="148" t="s">
        <v>3776</v>
      </c>
      <c r="E22" s="47">
        <v>96558</v>
      </c>
      <c r="F22" s="68">
        <v>45778</v>
      </c>
      <c r="G22" s="41" t="s">
        <v>4062</v>
      </c>
      <c r="H22" s="113">
        <v>31.7</v>
      </c>
      <c r="I22" s="47" t="s">
        <v>3696</v>
      </c>
      <c r="J22" s="113">
        <v>970.01</v>
      </c>
      <c r="K22" s="118">
        <f t="shared" si="1"/>
        <v>30749.32</v>
      </c>
      <c r="L22" s="97">
        <v>0.21199999999999999</v>
      </c>
      <c r="M22" s="97">
        <v>1.1391</v>
      </c>
      <c r="N22" s="34"/>
      <c r="O22" s="117"/>
      <c r="P22" s="41"/>
      <c r="Q22" s="117"/>
      <c r="R22" s="41"/>
    </row>
    <row r="23" spans="1:18" s="128" customFormat="1" x14ac:dyDescent="0.25">
      <c r="A23" s="119"/>
      <c r="B23" s="121" t="str">
        <f>IF(AND(G23&lt;&gt;"",H23&gt;0,I23&lt;&gt;"",J23&lt;&gt;0,K23&lt;&gt;0),COUNT($B$11:B22)+1,"")</f>
        <v/>
      </c>
      <c r="C23" s="121" t="s">
        <v>4063</v>
      </c>
      <c r="D23" s="147"/>
      <c r="E23" s="119"/>
      <c r="F23" s="122"/>
      <c r="G23" s="123" t="s">
        <v>4064</v>
      </c>
      <c r="H23" s="124"/>
      <c r="I23" s="119"/>
      <c r="J23" s="124"/>
      <c r="K23" s="124" t="str">
        <f t="shared" si="1"/>
        <v/>
      </c>
      <c r="L23" s="126"/>
      <c r="M23" s="126"/>
      <c r="N23" s="121"/>
      <c r="O23" s="123"/>
      <c r="P23" s="123"/>
      <c r="Q23" s="123"/>
      <c r="R23" s="123"/>
    </row>
    <row r="24" spans="1:18" ht="45" x14ac:dyDescent="0.25">
      <c r="A24" s="47"/>
      <c r="B24" s="116">
        <f>IF(AND(G24&lt;&gt;"",H24&gt;0,I24&lt;&gt;"",J24&lt;&gt;0,K24&lt;&gt;0),COUNT($B$11:B23)+1,"")</f>
        <v>8</v>
      </c>
      <c r="C24" s="34" t="s">
        <v>4065</v>
      </c>
      <c r="D24" s="148" t="s">
        <v>3800</v>
      </c>
      <c r="E24" s="47">
        <v>10</v>
      </c>
      <c r="F24" s="68">
        <v>45778</v>
      </c>
      <c r="G24" s="41" t="s">
        <v>4066</v>
      </c>
      <c r="H24" s="131">
        <v>233.2</v>
      </c>
      <c r="I24" s="47" t="s">
        <v>3695</v>
      </c>
      <c r="J24" s="113">
        <v>163.44999999999999</v>
      </c>
      <c r="K24" s="118">
        <f t="shared" si="1"/>
        <v>38116.54</v>
      </c>
      <c r="L24" s="97">
        <v>0.21199999999999999</v>
      </c>
      <c r="M24" s="97">
        <v>1.1391</v>
      </c>
      <c r="N24" s="34"/>
      <c r="O24" s="117"/>
      <c r="P24" s="41"/>
      <c r="Q24" s="117"/>
      <c r="R24" s="41"/>
    </row>
    <row r="25" spans="1:18" ht="30" x14ac:dyDescent="0.25">
      <c r="A25" s="47"/>
      <c r="B25" s="116">
        <f>IF(AND(G25&lt;&gt;"",H25&gt;0,I25&lt;&gt;"",J25&lt;&gt;0,K25&lt;&gt;0),COUNT($B$11:B24)+1,"")</f>
        <v>9</v>
      </c>
      <c r="C25" s="34" t="s">
        <v>4067</v>
      </c>
      <c r="D25" s="148" t="s">
        <v>3776</v>
      </c>
      <c r="E25" s="47">
        <v>89993</v>
      </c>
      <c r="F25" s="68">
        <v>45778</v>
      </c>
      <c r="G25" s="41" t="s">
        <v>4068</v>
      </c>
      <c r="H25" s="113">
        <v>3</v>
      </c>
      <c r="I25" s="47" t="s">
        <v>3696</v>
      </c>
      <c r="J25" s="131">
        <v>1364.43</v>
      </c>
      <c r="K25" s="118">
        <f t="shared" si="1"/>
        <v>4093.29</v>
      </c>
      <c r="L25" s="97">
        <v>0.21199999999999999</v>
      </c>
      <c r="M25" s="97">
        <v>1.1391</v>
      </c>
      <c r="N25" s="34"/>
      <c r="O25" s="117"/>
      <c r="P25" s="41"/>
      <c r="Q25" s="117"/>
      <c r="R25" s="41"/>
    </row>
    <row r="26" spans="1:18" ht="45" x14ac:dyDescent="0.25">
      <c r="A26" s="47"/>
      <c r="B26" s="116">
        <f>IF(AND(G26&lt;&gt;"",H26&gt;0,I26&lt;&gt;"",J26&lt;&gt;0,K26&lt;&gt;0),COUNT($B$11:B25)+1,"")</f>
        <v>10</v>
      </c>
      <c r="C26" s="34" t="s">
        <v>4070</v>
      </c>
      <c r="D26" s="148" t="s">
        <v>3776</v>
      </c>
      <c r="E26" s="47">
        <v>89994</v>
      </c>
      <c r="F26" s="68">
        <v>45778</v>
      </c>
      <c r="G26" s="41" t="s">
        <v>4069</v>
      </c>
      <c r="H26" s="113">
        <v>2.5</v>
      </c>
      <c r="I26" s="47" t="s">
        <v>3696</v>
      </c>
      <c r="J26" s="113">
        <v>1182.21</v>
      </c>
      <c r="K26" s="118">
        <f t="shared" si="1"/>
        <v>2955.53</v>
      </c>
      <c r="L26" s="97">
        <v>0.21199999999999999</v>
      </c>
      <c r="M26" s="97">
        <v>1.1391</v>
      </c>
      <c r="N26" s="34"/>
      <c r="O26" s="117"/>
      <c r="P26" s="41"/>
      <c r="Q26" s="117"/>
      <c r="R26" s="41"/>
    </row>
    <row r="27" spans="1:18" ht="30" x14ac:dyDescent="0.25">
      <c r="A27" s="47"/>
      <c r="B27" s="116">
        <f>IF(AND(G27&lt;&gt;"",H27&gt;0,I27&lt;&gt;"",J27&lt;&gt;0,K27&lt;&gt;0),COUNT($B$11:B26)+1,"")</f>
        <v>11</v>
      </c>
      <c r="C27" s="34" t="s">
        <v>4071</v>
      </c>
      <c r="D27" s="148" t="s">
        <v>3776</v>
      </c>
      <c r="E27" s="47">
        <v>89995</v>
      </c>
      <c r="F27" s="68">
        <v>45778</v>
      </c>
      <c r="G27" s="41" t="s">
        <v>4072</v>
      </c>
      <c r="H27" s="113">
        <v>7.5</v>
      </c>
      <c r="I27" s="47" t="s">
        <v>3696</v>
      </c>
      <c r="J27" s="113">
        <v>1317.82</v>
      </c>
      <c r="K27" s="118">
        <f t="shared" si="1"/>
        <v>9883.65</v>
      </c>
      <c r="L27" s="97">
        <v>0.21199999999999999</v>
      </c>
      <c r="M27" s="97">
        <v>1.1391</v>
      </c>
      <c r="N27" s="34"/>
      <c r="O27" s="117"/>
      <c r="P27" s="41"/>
      <c r="Q27" s="117"/>
      <c r="R27" s="41"/>
    </row>
    <row r="28" spans="1:18" ht="30" x14ac:dyDescent="0.25">
      <c r="A28" s="47"/>
      <c r="B28" s="116">
        <f>IF(AND(G28&lt;&gt;"",H28&gt;0,I28&lt;&gt;"",J28&lt;&gt;0,K28&lt;&gt;0),COUNT($B$11:B27)+1,"")</f>
        <v>12</v>
      </c>
      <c r="C28" s="34" t="s">
        <v>4074</v>
      </c>
      <c r="D28" s="148" t="s">
        <v>3776</v>
      </c>
      <c r="E28" s="47">
        <v>89998</v>
      </c>
      <c r="F28" s="68">
        <v>45778</v>
      </c>
      <c r="G28" s="41" t="s">
        <v>4073</v>
      </c>
      <c r="H28" s="113">
        <v>238</v>
      </c>
      <c r="I28" s="47" t="s">
        <v>3700</v>
      </c>
      <c r="J28" s="113">
        <v>13.6</v>
      </c>
      <c r="K28" s="118">
        <f t="shared" si="1"/>
        <v>3236.8</v>
      </c>
      <c r="L28" s="97">
        <v>0.21199999999999999</v>
      </c>
      <c r="M28" s="97">
        <v>1.1391</v>
      </c>
      <c r="N28" s="34"/>
      <c r="O28" s="117"/>
      <c r="P28" s="41"/>
      <c r="Q28" s="117"/>
      <c r="R28" s="41"/>
    </row>
    <row r="29" spans="1:18" ht="30" x14ac:dyDescent="0.25">
      <c r="A29" s="47"/>
      <c r="B29" s="116">
        <f>IF(AND(G29&lt;&gt;"",H29&gt;0,I29&lt;&gt;"",J29&lt;&gt;0,K29&lt;&gt;0),COUNT($B$11:B28)+1,"")</f>
        <v>13</v>
      </c>
      <c r="C29" s="34" t="s">
        <v>4075</v>
      </c>
      <c r="D29" s="148" t="s">
        <v>3776</v>
      </c>
      <c r="E29" s="47">
        <v>89996</v>
      </c>
      <c r="F29" s="68">
        <v>45778</v>
      </c>
      <c r="G29" s="41" t="s">
        <v>4076</v>
      </c>
      <c r="H29" s="113">
        <v>258</v>
      </c>
      <c r="I29" s="47" t="s">
        <v>3700</v>
      </c>
      <c r="J29" s="113">
        <v>14.29</v>
      </c>
      <c r="K29" s="118">
        <f t="shared" si="1"/>
        <v>3686.82</v>
      </c>
      <c r="L29" s="97">
        <v>0.21199999999999999</v>
      </c>
      <c r="M29" s="97">
        <v>1.1391</v>
      </c>
      <c r="N29" s="34"/>
      <c r="O29" s="117"/>
      <c r="P29" s="41"/>
      <c r="Q29" s="117"/>
      <c r="R29" s="41"/>
    </row>
    <row r="30" spans="1:18" s="128" customFormat="1" x14ac:dyDescent="0.25">
      <c r="A30" s="119"/>
      <c r="B30" s="121" t="str">
        <f>IF(AND(G30&lt;&gt;"",H30&gt;0,I30&lt;&gt;"",J30&lt;&gt;0,K30&lt;&gt;0),COUNT($B$11:B29)+1,"")</f>
        <v/>
      </c>
      <c r="C30" s="121" t="s">
        <v>4077</v>
      </c>
      <c r="D30" s="147"/>
      <c r="E30" s="119"/>
      <c r="F30" s="122"/>
      <c r="G30" s="123" t="s">
        <v>4078</v>
      </c>
      <c r="H30" s="124"/>
      <c r="I30" s="119"/>
      <c r="J30" s="124"/>
      <c r="K30" s="124" t="str">
        <f t="shared" si="1"/>
        <v/>
      </c>
      <c r="L30" s="126"/>
      <c r="M30" s="126"/>
      <c r="N30" s="121"/>
      <c r="O30" s="123"/>
      <c r="P30" s="123"/>
      <c r="Q30" s="123"/>
      <c r="R30" s="123"/>
    </row>
    <row r="31" spans="1:18" ht="30" x14ac:dyDescent="0.25">
      <c r="A31" s="47"/>
      <c r="B31" s="116">
        <f>IF(AND(G31&lt;&gt;"",H31&gt;0,I31&lt;&gt;"",J31&lt;&gt;0,K31&lt;&gt;0),COUNT($B$11:B30)+1,"")</f>
        <v>14</v>
      </c>
      <c r="C31" s="34" t="s">
        <v>4079</v>
      </c>
      <c r="D31" s="148" t="s">
        <v>3776</v>
      </c>
      <c r="E31" s="47">
        <v>98557</v>
      </c>
      <c r="F31" s="68">
        <v>45778</v>
      </c>
      <c r="G31" s="41" t="s">
        <v>4081</v>
      </c>
      <c r="H31" s="113">
        <v>315</v>
      </c>
      <c r="I31" s="47" t="s">
        <v>3695</v>
      </c>
      <c r="J31" s="113">
        <v>60.5</v>
      </c>
      <c r="K31" s="118">
        <f t="shared" si="1"/>
        <v>19057.5</v>
      </c>
      <c r="L31" s="97">
        <v>0.21199999999999999</v>
      </c>
      <c r="M31" s="97">
        <v>1.1391</v>
      </c>
      <c r="N31" s="34"/>
      <c r="O31" s="117"/>
      <c r="P31" s="41"/>
      <c r="Q31" s="117"/>
      <c r="R31" s="41"/>
    </row>
    <row r="32" spans="1:18" ht="60" x14ac:dyDescent="0.25">
      <c r="A32" s="47"/>
      <c r="B32" s="116">
        <f>IF(AND(G32&lt;&gt;"",H32&gt;0,I32&lt;&gt;"",J32&lt;&gt;0,K32&lt;&gt;0),COUNT($B$11:B31)+1,"")</f>
        <v>15</v>
      </c>
      <c r="C32" s="34" t="s">
        <v>4080</v>
      </c>
      <c r="D32" s="148" t="s">
        <v>3776</v>
      </c>
      <c r="E32" s="47">
        <v>102722</v>
      </c>
      <c r="F32" s="68">
        <v>45778</v>
      </c>
      <c r="G32" s="41" t="s">
        <v>4082</v>
      </c>
      <c r="H32" s="113">
        <v>264</v>
      </c>
      <c r="I32" s="47" t="s">
        <v>3694</v>
      </c>
      <c r="J32" s="113">
        <v>70.099999999999994</v>
      </c>
      <c r="K32" s="118">
        <f t="shared" si="1"/>
        <v>18506.400000000001</v>
      </c>
      <c r="L32" s="97">
        <v>0.21199999999999999</v>
      </c>
      <c r="M32" s="97">
        <v>1.1391</v>
      </c>
      <c r="N32" s="34"/>
      <c r="O32" s="117"/>
      <c r="P32" s="41"/>
      <c r="Q32" s="117"/>
      <c r="R32" s="41"/>
    </row>
    <row r="33" spans="1:18" s="128" customFormat="1" x14ac:dyDescent="0.25">
      <c r="A33" s="119"/>
      <c r="B33" s="121" t="str">
        <f>IF(AND(G33&lt;&gt;"",H33&gt;0,I33&lt;&gt;"",J33&lt;&gt;0,K33&lt;&gt;0),COUNT($B$11:B32)+1,"")</f>
        <v/>
      </c>
      <c r="C33" s="121" t="s">
        <v>4083</v>
      </c>
      <c r="D33" s="147"/>
      <c r="E33" s="119"/>
      <c r="F33" s="122"/>
      <c r="G33" s="123" t="s">
        <v>4084</v>
      </c>
      <c r="H33" s="124"/>
      <c r="I33" s="119"/>
      <c r="J33" s="124"/>
      <c r="K33" s="124" t="str">
        <f t="shared" si="1"/>
        <v/>
      </c>
      <c r="L33" s="126"/>
      <c r="M33" s="126"/>
      <c r="N33" s="121"/>
      <c r="O33" s="123"/>
      <c r="P33" s="123"/>
      <c r="Q33" s="123"/>
      <c r="R33" s="123"/>
    </row>
    <row r="34" spans="1:18" ht="90" x14ac:dyDescent="0.25">
      <c r="A34" s="47"/>
      <c r="B34" s="116">
        <f>IF(AND(G34&lt;&gt;"",H34&gt;0,I34&lt;&gt;"",J34&lt;&gt;0,K34&lt;&gt;0),COUNT($B$11:B33)+1,"")</f>
        <v>16</v>
      </c>
      <c r="C34" s="34" t="s">
        <v>4085</v>
      </c>
      <c r="D34" s="148" t="s">
        <v>3776</v>
      </c>
      <c r="E34" s="47">
        <v>104736</v>
      </c>
      <c r="F34" s="68">
        <v>45778</v>
      </c>
      <c r="G34" s="41" t="s">
        <v>4086</v>
      </c>
      <c r="H34" s="113">
        <v>224.4</v>
      </c>
      <c r="I34" s="47" t="s">
        <v>3696</v>
      </c>
      <c r="J34" s="113">
        <v>10.92</v>
      </c>
      <c r="K34" s="118">
        <f t="shared" si="1"/>
        <v>2450.4499999999998</v>
      </c>
      <c r="L34" s="97">
        <v>0.21199999999999999</v>
      </c>
      <c r="M34" s="97">
        <v>1.1391</v>
      </c>
      <c r="N34" s="34"/>
      <c r="O34" s="117"/>
      <c r="P34" s="41"/>
      <c r="Q34" s="117"/>
      <c r="R34" s="41"/>
    </row>
    <row r="35" spans="1:18" s="144" customFormat="1" x14ac:dyDescent="0.25">
      <c r="A35" s="135"/>
      <c r="B35" s="137" t="str">
        <f>IF(AND(G35&lt;&gt;"",H35&gt;0,I35&lt;&gt;"",J35&lt;&gt;0,K35&lt;&gt;0),COUNT($B$11:B34)+1,"")</f>
        <v/>
      </c>
      <c r="C35" s="137" t="s">
        <v>4089</v>
      </c>
      <c r="D35" s="146"/>
      <c r="E35" s="135"/>
      <c r="F35" s="138"/>
      <c r="G35" s="139" t="s">
        <v>4090</v>
      </c>
      <c r="H35" s="140"/>
      <c r="I35" s="135"/>
      <c r="J35" s="140"/>
      <c r="K35" s="140" t="str">
        <f t="shared" si="1"/>
        <v/>
      </c>
      <c r="L35" s="142"/>
      <c r="M35" s="142"/>
      <c r="N35" s="137"/>
      <c r="O35" s="139"/>
      <c r="P35" s="139"/>
      <c r="Q35" s="139"/>
      <c r="R35" s="139"/>
    </row>
    <row r="36" spans="1:18" s="128" customFormat="1" x14ac:dyDescent="0.25">
      <c r="A36" s="119"/>
      <c r="B36" s="121" t="str">
        <f>IF(AND(G36&lt;&gt;"",H36&gt;0,I36&lt;&gt;"",J36&lt;&gt;0,K36&lt;&gt;0),COUNT($B$11:B35)+1,"")</f>
        <v/>
      </c>
      <c r="C36" s="121" t="s">
        <v>4097</v>
      </c>
      <c r="D36" s="147"/>
      <c r="E36" s="119"/>
      <c r="F36" s="122"/>
      <c r="G36" s="123" t="s">
        <v>4098</v>
      </c>
      <c r="H36" s="124"/>
      <c r="I36" s="119"/>
      <c r="J36" s="124"/>
      <c r="K36" s="124" t="str">
        <f t="shared" si="1"/>
        <v/>
      </c>
      <c r="L36" s="126"/>
      <c r="M36" s="126"/>
      <c r="N36" s="121"/>
      <c r="O36" s="123"/>
      <c r="P36" s="123"/>
      <c r="Q36" s="123"/>
      <c r="R36" s="123"/>
    </row>
    <row r="37" spans="1:18" ht="45" x14ac:dyDescent="0.25">
      <c r="A37" s="47"/>
      <c r="B37" s="116">
        <f>IF(AND(G37&lt;&gt;"",H37&gt;0,I37&lt;&gt;"",J37&lt;&gt;0,K37&lt;&gt;0),COUNT($B$11:B36)+1,"")</f>
        <v>17</v>
      </c>
      <c r="C37" s="34" t="s">
        <v>4091</v>
      </c>
      <c r="D37" s="148" t="s">
        <v>3776</v>
      </c>
      <c r="E37" s="47">
        <v>39365</v>
      </c>
      <c r="F37" s="68">
        <v>45778</v>
      </c>
      <c r="G37" s="41" t="s">
        <v>4094</v>
      </c>
      <c r="H37" s="113">
        <v>10</v>
      </c>
      <c r="I37" s="47" t="s">
        <v>3701</v>
      </c>
      <c r="J37" s="113">
        <v>2365</v>
      </c>
      <c r="K37" s="118">
        <f t="shared" si="1"/>
        <v>23650</v>
      </c>
      <c r="L37" s="97">
        <v>0.21199999999999999</v>
      </c>
      <c r="M37" s="97">
        <v>1.1391</v>
      </c>
      <c r="N37" s="34"/>
      <c r="O37" s="117"/>
      <c r="P37" s="41"/>
      <c r="Q37" s="117"/>
      <c r="R37" s="41"/>
    </row>
    <row r="38" spans="1:18" ht="60" x14ac:dyDescent="0.25">
      <c r="A38" s="47"/>
      <c r="B38" s="116">
        <f>IF(AND(G38&lt;&gt;"",H38&gt;0,I38&lt;&gt;"",J38&lt;&gt;0,K38&lt;&gt;0),COUNT($B$11:B37)+1,"")</f>
        <v>18</v>
      </c>
      <c r="C38" s="34" t="s">
        <v>4092</v>
      </c>
      <c r="D38" s="148" t="s">
        <v>3776</v>
      </c>
      <c r="E38" s="47">
        <v>39361</v>
      </c>
      <c r="F38" s="68">
        <v>45778</v>
      </c>
      <c r="G38" s="41" t="s">
        <v>4095</v>
      </c>
      <c r="H38" s="113">
        <v>10</v>
      </c>
      <c r="I38" s="47" t="s">
        <v>3701</v>
      </c>
      <c r="J38" s="113">
        <v>2129.75</v>
      </c>
      <c r="K38" s="118">
        <f t="shared" si="1"/>
        <v>21297.5</v>
      </c>
      <c r="L38" s="97">
        <v>0.21199999999999999</v>
      </c>
      <c r="M38" s="97">
        <v>1.1391</v>
      </c>
      <c r="N38" s="34"/>
      <c r="O38" s="117"/>
      <c r="P38" s="41"/>
      <c r="Q38" s="117"/>
      <c r="R38" s="41"/>
    </row>
    <row r="39" spans="1:18" ht="60" x14ac:dyDescent="0.25">
      <c r="A39" s="47"/>
      <c r="B39" s="116">
        <f>IF(AND(G39&lt;&gt;"",H39&gt;0,I39&lt;&gt;"",J39&lt;&gt;0,K39&lt;&gt;0),COUNT($B$11:B38)+1,"")</f>
        <v>19</v>
      </c>
      <c r="C39" s="34" t="s">
        <v>4093</v>
      </c>
      <c r="D39" s="148" t="s">
        <v>3776</v>
      </c>
      <c r="E39" s="47">
        <v>98094</v>
      </c>
      <c r="F39" s="68">
        <v>45778</v>
      </c>
      <c r="G39" s="41" t="s">
        <v>4096</v>
      </c>
      <c r="H39" s="113">
        <v>10</v>
      </c>
      <c r="I39" s="47" t="s">
        <v>3701</v>
      </c>
      <c r="J39" s="113">
        <v>3489.58</v>
      </c>
      <c r="K39" s="118">
        <f>IFERROR(IF(H39*J39&lt;&gt;0,ROUND(ROUND(H39,4)*ROUND(J39,4),2),""),"")</f>
        <v>34895.800000000003</v>
      </c>
      <c r="L39" s="97">
        <v>0.21199999999999999</v>
      </c>
      <c r="M39" s="97">
        <v>1.1391</v>
      </c>
      <c r="N39" s="34"/>
      <c r="O39" s="117" t="str">
        <f ca="1">IF(N39="","", INDIRECT("base!"&amp;ADDRESS(MATCH(N39,base!$C$2:'base'!$C$133,0)+1,4,4)))</f>
        <v/>
      </c>
      <c r="P39" s="41"/>
      <c r="Q39" s="117" t="str">
        <f ca="1">IF(P39="","", INDIRECT("base!"&amp;ADDRESS(MATCH(CONCATENATE(N39,"|",P39),base!$G$2:'base'!$G$1817,0)+1,6,4)))</f>
        <v/>
      </c>
      <c r="R39" s="41"/>
    </row>
    <row r="40" spans="1:18" s="128" customFormat="1" x14ac:dyDescent="0.25">
      <c r="A40" s="119"/>
      <c r="B40" s="121" t="str">
        <f>IF(AND(G40&lt;&gt;"",H40&gt;0,I40&lt;&gt;"",J40&lt;&gt;0,K40&lt;&gt;0),COUNT($B$11:B39)+1,"")</f>
        <v/>
      </c>
      <c r="C40" s="121" t="s">
        <v>4099</v>
      </c>
      <c r="D40" s="147"/>
      <c r="E40" s="119"/>
      <c r="F40" s="122"/>
      <c r="G40" s="123" t="s">
        <v>4100</v>
      </c>
      <c r="H40" s="124"/>
      <c r="I40" s="119"/>
      <c r="J40" s="124"/>
      <c r="K40" s="124" t="str">
        <f t="shared" ref="K40" si="2">IFERROR(IF(H40*J40&lt;&gt;0,ROUND(ROUND(H40,4)*ROUND(J40,4),2),""),"")</f>
        <v/>
      </c>
      <c r="L40" s="126"/>
      <c r="M40" s="126"/>
      <c r="N40" s="121"/>
      <c r="O40" s="123" t="str">
        <f ca="1">IF(N40="","", INDIRECT("base!"&amp;ADDRESS(MATCH(N40,base!$C$2:'base'!$C$133,0)+1,4,4)))</f>
        <v/>
      </c>
      <c r="P40" s="123"/>
      <c r="Q40" s="123" t="str">
        <f ca="1">IF(P40="","", INDIRECT("base!"&amp;ADDRESS(MATCH(CONCATENATE(N40,"|",P40),base!$G$2:'base'!$G$1817,0)+1,6,4)))</f>
        <v/>
      </c>
      <c r="R40" s="123"/>
    </row>
    <row r="41" spans="1:18" ht="30" x14ac:dyDescent="0.25">
      <c r="A41" s="47"/>
      <c r="B41" s="116">
        <f>IF(AND(G41&lt;&gt;"",H41&gt;0,I41&lt;&gt;"",J41&lt;&gt;0,K41&lt;&gt;0),COUNT($B$11:B40)+1,"")</f>
        <v>20</v>
      </c>
      <c r="C41" s="34" t="s">
        <v>4101</v>
      </c>
      <c r="D41" s="148" t="s">
        <v>3776</v>
      </c>
      <c r="E41" s="47">
        <v>99814</v>
      </c>
      <c r="F41" s="68">
        <v>45778</v>
      </c>
      <c r="G41" s="41" t="s">
        <v>4102</v>
      </c>
      <c r="H41" s="113">
        <v>233.2</v>
      </c>
      <c r="I41" s="47" t="s">
        <v>3695</v>
      </c>
      <c r="J41" s="113">
        <v>2.58</v>
      </c>
      <c r="K41" s="118">
        <f>IFERROR(IF(H41*J41&lt;&gt;0,ROUND(ROUND(H41,4)*ROUND(J41,4),2),""),"")</f>
        <v>601.66</v>
      </c>
      <c r="L41" s="97">
        <v>0.21199999999999999</v>
      </c>
      <c r="M41" s="97">
        <v>1.1391</v>
      </c>
      <c r="N41" s="34"/>
      <c r="O41" s="117"/>
      <c r="P41" s="41"/>
      <c r="Q41" s="117"/>
      <c r="R41" s="41"/>
    </row>
  </sheetData>
  <sheetProtection password="DEF7" sheet="1" objects="1" scenarios="1" formatCells="0" formatColumns="0" formatRows="0" insertRows="0" deleteRows="0"/>
  <mergeCells count="18"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  <mergeCell ref="A1:K1"/>
    <mergeCell ref="C2:G2"/>
  </mergeCells>
  <phoneticPr fontId="31" type="noConversion"/>
  <conditionalFormatting sqref="H24">
    <cfRule type="expression" dxfId="3" priority="3" stopIfTrue="1">
      <formula>$C24=1</formula>
    </cfRule>
    <cfRule type="expression" dxfId="2" priority="4" stopIfTrue="1">
      <formula>OR($C24=0,$C24=2,$C24=3,$C24=4)</formula>
    </cfRule>
  </conditionalFormatting>
  <conditionalFormatting sqref="J25">
    <cfRule type="expression" dxfId="1" priority="1" stopIfTrue="1">
      <formula>$C25=1</formula>
    </cfRule>
    <cfRule type="expression" dxfId="0" priority="2" stopIfTrue="1">
      <formula>OR($C25=0,$C25=2,$C25=3,$C25=4)</formula>
    </cfRule>
  </conditionalFormatting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1000000}">
          <x14:formula1>
            <xm:f>base!$N$2:$N$35</xm:f>
          </x14:formula1>
          <xm:sqref>D3:D6 D1</xm:sqref>
        </x14:dataValidation>
        <x14:dataValidation type="list" allowBlank="1" showInputMessage="1" showErrorMessage="1" xr:uid="{00000000-0002-0000-0100-000002000000}">
          <x14:formula1>
            <xm:f>base!$I$3:$I$127</xm:f>
          </x14:formula1>
          <xm:sqref>I1 I10 I3:I4</xm:sqref>
        </x14:dataValidation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3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4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5000000}">
          <x14:formula1>
            <xm:f>base!$I$3:$I$127</xm:f>
          </x14:formula1>
          <xm:sqref>I12:I1048576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6000000}">
          <x14:formula1>
            <xm:f>base!$N$2:$N$37</xm:f>
          </x14:formula1>
          <xm:sqref>D12:D1048576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2"/>
  <sheetViews>
    <sheetView topLeftCell="B1" workbookViewId="0">
      <selection activeCell="H13" sqref="H13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4" customWidth="1"/>
    <col min="8" max="8" width="15.140625" style="43" bestFit="1" customWidth="1"/>
    <col min="9" max="9" width="8" style="98" bestFit="1" customWidth="1"/>
    <col min="10" max="10" width="14.140625" style="99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70" t="s">
        <v>3679</v>
      </c>
      <c r="B1" s="171"/>
      <c r="C1" s="171"/>
      <c r="D1" s="171"/>
      <c r="E1" s="171"/>
      <c r="F1" s="171"/>
      <c r="G1" s="171"/>
      <c r="H1" s="172"/>
      <c r="I1" s="100"/>
      <c r="J1" s="101"/>
      <c r="K1" s="2"/>
      <c r="L1" s="1"/>
    </row>
    <row r="2" spans="1:12" s="27" customFormat="1" ht="15.75" thickBot="1" x14ac:dyDescent="0.3">
      <c r="A2" s="31" t="s">
        <v>0</v>
      </c>
      <c r="B2" s="32"/>
      <c r="C2" s="194" t="str">
        <f>IF(Identificação!B2=0,"",Identificação!B2)</f>
        <v>Concorrência Lei 14.133/21 Presencial</v>
      </c>
      <c r="D2" s="194"/>
      <c r="E2" s="28" t="s">
        <v>151</v>
      </c>
      <c r="F2" s="29">
        <f>IF(Identificação!E2=0,"",Identificação!E2)</f>
        <v>12</v>
      </c>
      <c r="G2" s="28" t="s">
        <v>152</v>
      </c>
      <c r="H2" s="30">
        <f>IF(Identificação!G2=0,"",Identificação!G2)</f>
        <v>2025</v>
      </c>
      <c r="I2" s="102"/>
      <c r="J2" s="102"/>
      <c r="K2" s="2"/>
    </row>
    <row r="3" spans="1:12" s="27" customFormat="1" ht="30.75" customHeight="1" thickBot="1" x14ac:dyDescent="0.3">
      <c r="A3" s="179" t="s">
        <v>153</v>
      </c>
      <c r="B3" s="180"/>
      <c r="C3" s="181" t="str">
        <f>IF(Identificação!B3=0,"",Identificação!B3)</f>
        <v>Serviços complementares Loteamento "Vida Nova"</v>
      </c>
      <c r="D3" s="181"/>
      <c r="E3" s="181"/>
      <c r="F3" s="181"/>
      <c r="G3" s="181"/>
      <c r="H3" s="182"/>
      <c r="I3" s="102"/>
      <c r="J3" s="102"/>
    </row>
    <row r="4" spans="1:12" s="27" customFormat="1" ht="15.75" thickBot="1" x14ac:dyDescent="0.3">
      <c r="A4" s="18" t="s">
        <v>3791</v>
      </c>
      <c r="B4" s="26"/>
      <c r="C4" s="158"/>
      <c r="D4" s="158"/>
      <c r="E4" s="158"/>
      <c r="F4" s="158"/>
      <c r="G4" s="22" t="s">
        <v>3753</v>
      </c>
      <c r="H4" s="79"/>
      <c r="I4" s="102"/>
      <c r="J4" s="102"/>
    </row>
    <row r="5" spans="1:12" s="27" customFormat="1" ht="15.75" thickBot="1" x14ac:dyDescent="0.3">
      <c r="A5" s="15" t="s">
        <v>169</v>
      </c>
      <c r="B5" s="22"/>
      <c r="C5" s="195" t="str">
        <f>IF(Identificação!B5=0,"",Identificação!B5)</f>
        <v>Obras e Serviços de Engenharia</v>
      </c>
      <c r="D5" s="196"/>
      <c r="E5" s="25"/>
      <c r="F5" s="19"/>
      <c r="G5" s="20"/>
      <c r="H5" s="21"/>
      <c r="I5" s="102"/>
      <c r="J5" s="102"/>
    </row>
    <row r="6" spans="1:12" s="27" customFormat="1" ht="15.75" thickBot="1" x14ac:dyDescent="0.3">
      <c r="A6" s="12" t="s">
        <v>172</v>
      </c>
      <c r="B6" s="13"/>
      <c r="C6" s="192">
        <f>SUMIFS(H12:H39953,B12:B39953,"&gt;0",H12:H39953,"&lt;&gt;0")</f>
        <v>0</v>
      </c>
      <c r="D6" s="193"/>
      <c r="E6" s="5"/>
      <c r="F6" s="5"/>
      <c r="G6" s="6"/>
      <c r="I6" s="102"/>
      <c r="J6" s="102"/>
    </row>
    <row r="7" spans="1:12" s="27" customFormat="1" x14ac:dyDescent="0.25">
      <c r="A7" s="89" t="s">
        <v>3821</v>
      </c>
      <c r="B7" s="16"/>
      <c r="C7" s="16"/>
      <c r="D7" s="17"/>
      <c r="E7" s="17"/>
      <c r="F7" s="5"/>
      <c r="G7" s="5"/>
      <c r="H7" s="6"/>
      <c r="I7" s="102"/>
      <c r="J7" s="102"/>
    </row>
    <row r="8" spans="1:12" s="11" customFormat="1" x14ac:dyDescent="0.25">
      <c r="A8" s="19" t="s">
        <v>3942</v>
      </c>
      <c r="B8" s="89"/>
      <c r="C8" s="89"/>
      <c r="D8" s="17"/>
      <c r="E8" s="17"/>
      <c r="F8" s="90"/>
      <c r="G8" s="90"/>
      <c r="H8" s="6"/>
      <c r="I8" s="103"/>
      <c r="J8" s="103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3"/>
      <c r="J9" s="103"/>
      <c r="K9" s="27"/>
    </row>
    <row r="10" spans="1:12" customFormat="1" x14ac:dyDescent="0.25">
      <c r="A10" s="162" t="s">
        <v>3754</v>
      </c>
      <c r="B10" s="162" t="s">
        <v>3755</v>
      </c>
      <c r="C10" s="162" t="s">
        <v>3677</v>
      </c>
      <c r="D10" s="166" t="s">
        <v>3756</v>
      </c>
      <c r="E10" s="190" t="s">
        <v>171</v>
      </c>
      <c r="F10" s="191"/>
      <c r="G10" s="191"/>
      <c r="H10" s="191"/>
      <c r="I10" s="191"/>
      <c r="J10" s="191"/>
      <c r="K10" s="191"/>
    </row>
    <row r="11" spans="1:12" customFormat="1" ht="45" x14ac:dyDescent="0.25">
      <c r="A11" s="163"/>
      <c r="B11" s="163"/>
      <c r="C11" s="163"/>
      <c r="D11" s="167"/>
      <c r="E11" s="53" t="s">
        <v>3757</v>
      </c>
      <c r="F11" s="23" t="s">
        <v>3758</v>
      </c>
      <c r="G11" s="3" t="s">
        <v>159</v>
      </c>
      <c r="H11" s="3" t="s">
        <v>160</v>
      </c>
      <c r="I11" s="104" t="s">
        <v>166</v>
      </c>
      <c r="J11" s="104" t="s">
        <v>167</v>
      </c>
      <c r="K11" s="4" t="s">
        <v>3673</v>
      </c>
    </row>
    <row r="12" spans="1:12" customFormat="1" x14ac:dyDescent="0.25">
      <c r="A12" s="66" t="str">
        <f>IF('Orçamento-base'!A12&gt;0,'Orçamento-base'!A12,"")</f>
        <v/>
      </c>
      <c r="B12" s="110" t="str">
        <f>'Orçamento-base'!B12</f>
        <v/>
      </c>
      <c r="C12" s="66" t="str">
        <f>IF('Orçamento-base'!C12&gt;0,'Orçamento-base'!C12,"")</f>
        <v>1.0.0</v>
      </c>
      <c r="D12" s="129" t="str">
        <f>IF('Orçamento-base'!G12&gt;0,'Orçamento-base'!G12,"")</f>
        <v xml:space="preserve">Construção de muro de contenção </v>
      </c>
      <c r="E12" s="115" t="str">
        <f>IF('Orçamento-base'!H12&gt;0,'Orçamento-base'!H12,"")</f>
        <v/>
      </c>
      <c r="F12" s="54" t="str">
        <f>IF('Orçamento-base'!I12&gt;0,'Orçamento-base'!I12,"")</f>
        <v/>
      </c>
      <c r="G12" s="113"/>
      <c r="H12" s="54" t="str">
        <f>IFERROR(IF(E12*G12&lt;&gt;0,ROUND(ROUND(E12,4)*ROUND(G12,4),2),""),"")</f>
        <v/>
      </c>
      <c r="I12" s="97"/>
      <c r="J12" s="97"/>
      <c r="K12" s="46"/>
    </row>
    <row r="13" spans="1:12" ht="30" x14ac:dyDescent="0.25">
      <c r="A13" s="66" t="str">
        <f>IF('Orçamento-base'!A14&gt;0,'Orçamento-base'!A14,"")</f>
        <v/>
      </c>
      <c r="B13" s="110">
        <f>'Orçamento-base'!B14</f>
        <v>1</v>
      </c>
      <c r="C13" s="66" t="str">
        <f>IF('Orçamento-base'!C14&gt;0,'Orçamento-base'!C14,"")</f>
        <v>1.1.1.</v>
      </c>
      <c r="D13" s="129" t="str">
        <f>IF('Orçamento-base'!G14&gt;0,'Orçamento-base'!G14,"")</f>
        <v>PLACA DE OBRA - MEDINDO 1,20 X 2,40m</v>
      </c>
      <c r="E13" s="115">
        <f>IF('Orçamento-base'!H14&gt;0,'Orçamento-base'!H14,"")</f>
        <v>1</v>
      </c>
      <c r="F13" s="54" t="str">
        <f>IF('Orçamento-base'!I14&gt;0,'Orçamento-base'!I14,"")</f>
        <v>un</v>
      </c>
      <c r="G13" s="113"/>
      <c r="H13" s="54" t="str">
        <f>IFERROR(IF(E13*G13&lt;&gt;0,ROUND(ROUND(E13,4)*ROUND(G13,4),2),""),"")</f>
        <v/>
      </c>
      <c r="I13" s="97"/>
      <c r="J13" s="97"/>
      <c r="K13" s="46"/>
      <c r="L13" s="40"/>
    </row>
    <row r="14" spans="1:12" x14ac:dyDescent="0.25">
      <c r="A14" s="110" t="str">
        <f>IF('Orçamento-base'!A15&gt;0,'Orçamento-base'!A15,"")</f>
        <v/>
      </c>
      <c r="B14" s="110" t="str">
        <f>'Orçamento-base'!B15</f>
        <v/>
      </c>
      <c r="C14" s="110" t="str">
        <f>IF('Orçamento-base'!C15&gt;0,'Orçamento-base'!C15,"")</f>
        <v>1.2.0.</v>
      </c>
      <c r="D14" s="130" t="str">
        <f>IF('Orçamento-base'!G15&gt;0,'Orçamento-base'!G15,"")</f>
        <v xml:space="preserve">Administração local </v>
      </c>
      <c r="E14" s="118" t="str">
        <f>IF('Orçamento-base'!H15&gt;0,'Orçamento-base'!H15,"")</f>
        <v/>
      </c>
      <c r="F14" s="105" t="str">
        <f>IF('Orçamento-base'!I15&gt;0,'Orçamento-base'!I15,"")</f>
        <v/>
      </c>
      <c r="G14" s="113"/>
      <c r="H14" s="105" t="str">
        <f t="shared" ref="H14:H42" si="0">IFERROR(IF(E14*G14&lt;&gt;0,ROUND(ROUND(E14,4)*ROUND(G14,4),2),""),"")</f>
        <v/>
      </c>
      <c r="I14" s="97"/>
      <c r="J14" s="97"/>
      <c r="K14" s="46"/>
    </row>
    <row r="15" spans="1:12" x14ac:dyDescent="0.25">
      <c r="A15" s="110" t="str">
        <f>IF('Orçamento-base'!A16&gt;0,'Orçamento-base'!A16,"")</f>
        <v/>
      </c>
      <c r="B15" s="110">
        <f>'Orçamento-base'!B16</f>
        <v>2</v>
      </c>
      <c r="C15" s="110" t="str">
        <f>IF('Orçamento-base'!C16&gt;0,'Orçamento-base'!C16,"")</f>
        <v>1.2.1.</v>
      </c>
      <c r="D15" s="130" t="str">
        <f>IF('Orçamento-base'!G16&gt;0,'Orçamento-base'!G16,"")</f>
        <v xml:space="preserve">ADMINISTRAÇÃO LOCAL </v>
      </c>
      <c r="E15" s="118">
        <f>IF('Orçamento-base'!H16&gt;0,'Orçamento-base'!H16,"")</f>
        <v>2</v>
      </c>
      <c r="F15" s="105" t="str">
        <f>IF('Orçamento-base'!I16&gt;0,'Orçamento-base'!I16,"")</f>
        <v>mes</v>
      </c>
      <c r="G15" s="113"/>
      <c r="H15" s="105" t="str">
        <f t="shared" si="0"/>
        <v/>
      </c>
      <c r="I15" s="97"/>
      <c r="J15" s="97"/>
      <c r="K15" s="46"/>
    </row>
    <row r="16" spans="1:12" x14ac:dyDescent="0.25">
      <c r="A16" s="110" t="str">
        <f>IF('Orçamento-base'!A17&gt;0,'Orçamento-base'!A17,"")</f>
        <v/>
      </c>
      <c r="B16" s="110" t="str">
        <f>'Orçamento-base'!B17</f>
        <v/>
      </c>
      <c r="C16" s="110" t="str">
        <f>IF('Orçamento-base'!C17&gt;0,'Orçamento-base'!C17,"")</f>
        <v>1.3.0</v>
      </c>
      <c r="D16" s="130" t="str">
        <f>IF('Orçamento-base'!G17&gt;0,'Orçamento-base'!G17,"")</f>
        <v xml:space="preserve">Fundações </v>
      </c>
      <c r="E16" s="118" t="str">
        <f>IF('Orçamento-base'!H17&gt;0,'Orçamento-base'!H17,"")</f>
        <v/>
      </c>
      <c r="F16" s="105" t="str">
        <f>IF('Orçamento-base'!I17&gt;0,'Orçamento-base'!I17,"")</f>
        <v/>
      </c>
      <c r="G16" s="113"/>
      <c r="H16" s="105" t="str">
        <f t="shared" si="0"/>
        <v/>
      </c>
      <c r="I16" s="97"/>
      <c r="J16" s="97"/>
      <c r="K16" s="46"/>
    </row>
    <row r="17" spans="1:11" ht="45" x14ac:dyDescent="0.25">
      <c r="A17" s="110" t="str">
        <f>IF('Orçamento-base'!A18&gt;0,'Orçamento-base'!A18,"")</f>
        <v/>
      </c>
      <c r="B17" s="110">
        <f>'Orçamento-base'!B18</f>
        <v>3</v>
      </c>
      <c r="C17" s="110" t="str">
        <f>IF('Orçamento-base'!C18&gt;0,'Orçamento-base'!C18,"")</f>
        <v>1.3.1.</v>
      </c>
      <c r="D17" s="130" t="str">
        <f>IF('Orçamento-base'!G18&gt;0,'Orçamento-base'!G18,"")</f>
        <v>ESCAVAÇÃO MECANIZADA PARA VIGA BALDRAME OU SAPATA CORRIDA COM MINI-ESCAVADEIRA (INCLUINDO ESCAVAÇÃO PARA COLOCAÇÃO DE FÔRMAS). AF_01/2024</v>
      </c>
      <c r="E17" s="118">
        <f>IF('Orçamento-base'!H18&gt;0,'Orçamento-base'!H18,"")</f>
        <v>100</v>
      </c>
      <c r="F17" s="105" t="str">
        <f>IF('Orçamento-base'!I18&gt;0,'Orçamento-base'!I18,"")</f>
        <v>m3</v>
      </c>
      <c r="G17" s="113"/>
      <c r="H17" s="105" t="str">
        <f t="shared" si="0"/>
        <v/>
      </c>
      <c r="I17" s="97"/>
      <c r="J17" s="97"/>
      <c r="K17" s="46"/>
    </row>
    <row r="18" spans="1:11" ht="45" x14ac:dyDescent="0.25">
      <c r="A18" s="110" t="str">
        <f>IF('Orçamento-base'!A19&gt;0,'Orçamento-base'!A19,"")</f>
        <v/>
      </c>
      <c r="B18" s="110">
        <f>'Orçamento-base'!B19</f>
        <v>4</v>
      </c>
      <c r="C18" s="110" t="str">
        <f>IF('Orçamento-base'!C19&gt;0,'Orçamento-base'!C19,"")</f>
        <v>1.3.2</v>
      </c>
      <c r="D18" s="130" t="str">
        <f>IF('Orçamento-base'!G19&gt;0,'Orçamento-base'!G19,"")</f>
        <v>LASTRO COM MATERIAL GRANULAR (PEDRA BRITADA N.1 E PEDRA BRITADA N.2), APLICADO EM PISOS OU LAJES SOBRE SOLO, ESPESSURA DE *10 CM*. AF_01/2024</v>
      </c>
      <c r="E18" s="118">
        <f>IF('Orçamento-base'!H19&gt;0,'Orçamento-base'!H19,"")</f>
        <v>20</v>
      </c>
      <c r="F18" s="105" t="str">
        <f>IF('Orçamento-base'!I19&gt;0,'Orçamento-base'!I19,"")</f>
        <v>m3</v>
      </c>
      <c r="G18" s="113"/>
      <c r="H18" s="105" t="str">
        <f t="shared" si="0"/>
        <v/>
      </c>
      <c r="I18" s="97"/>
      <c r="J18" s="97"/>
      <c r="K18" s="46"/>
    </row>
    <row r="19" spans="1:11" ht="45" x14ac:dyDescent="0.25">
      <c r="A19" s="110" t="str">
        <f>IF('Orçamento-base'!A20&gt;0,'Orçamento-base'!A20,"")</f>
        <v/>
      </c>
      <c r="B19" s="110">
        <f>'Orçamento-base'!B20</f>
        <v>5</v>
      </c>
      <c r="C19" s="110" t="str">
        <f>IF('Orçamento-base'!C20&gt;0,'Orçamento-base'!C20,"")</f>
        <v>1.3.3</v>
      </c>
      <c r="D19" s="130" t="str">
        <f>IF('Orçamento-base'!G20&gt;0,'Orçamento-base'!G20,"")</f>
        <v>FABRICAÇÃO, MONTAGEM E DESMONTAGEM DE FÔRMA PARA SAPATA, EM MADEIRA SERRADA, E=25 MM, 4 UTILIZAÇÕES. AF_01/2024</v>
      </c>
      <c r="E19" s="118">
        <f>IF('Orçamento-base'!H20&gt;0,'Orçamento-base'!H20,"")</f>
        <v>40</v>
      </c>
      <c r="F19" s="105" t="str">
        <f>IF('Orçamento-base'!I20&gt;0,'Orçamento-base'!I20,"")</f>
        <v>m2</v>
      </c>
      <c r="G19" s="113"/>
      <c r="H19" s="105" t="str">
        <f t="shared" si="0"/>
        <v/>
      </c>
      <c r="I19" s="97"/>
      <c r="J19" s="97"/>
      <c r="K19" s="46"/>
    </row>
    <row r="20" spans="1:11" ht="45" x14ac:dyDescent="0.25">
      <c r="A20" s="110" t="str">
        <f>IF('Orçamento-base'!A21&gt;0,'Orçamento-base'!A21,"")</f>
        <v/>
      </c>
      <c r="B20" s="110">
        <f>'Orçamento-base'!B21</f>
        <v>6</v>
      </c>
      <c r="C20" s="110" t="str">
        <f>IF('Orçamento-base'!C21&gt;0,'Orçamento-base'!C21,"")</f>
        <v>1.3.4</v>
      </c>
      <c r="D20" s="130" t="str">
        <f>IF('Orçamento-base'!G21&gt;0,'Orçamento-base'!G21,"")</f>
        <v>ARMAÇÃO DE SAPATA ISOLADA, VIGA BALDRAME E SAPATA CORRIDA UTILIZANDO AÇO CA-50 DE 6,3 MM - MONTAGEM. AF_01/2024</v>
      </c>
      <c r="E20" s="118">
        <f>IF('Orçamento-base'!H21&gt;0,'Orçamento-base'!H21,"")</f>
        <v>386</v>
      </c>
      <c r="F20" s="105" t="str">
        <f>IF('Orçamento-base'!I21&gt;0,'Orçamento-base'!I21,"")</f>
        <v>kg</v>
      </c>
      <c r="G20" s="113"/>
      <c r="H20" s="105" t="str">
        <f t="shared" si="0"/>
        <v/>
      </c>
      <c r="I20" s="97"/>
      <c r="J20" s="97"/>
      <c r="K20" s="46"/>
    </row>
    <row r="21" spans="1:11" ht="30" x14ac:dyDescent="0.25">
      <c r="A21" s="110" t="str">
        <f>IF('Orçamento-base'!A22&gt;0,'Orçamento-base'!A22,"")</f>
        <v/>
      </c>
      <c r="B21" s="110">
        <f>'Orçamento-base'!B22</f>
        <v>7</v>
      </c>
      <c r="C21" s="110" t="str">
        <f>IF('Orçamento-base'!C22&gt;0,'Orçamento-base'!C22,"")</f>
        <v>1.3.5</v>
      </c>
      <c r="D21" s="130" t="str">
        <f>IF('Orçamento-base'!G22&gt;0,'Orçamento-base'!G22,"")</f>
        <v>CONCRETAGEM DE SAPATA, FCK 30 MPA, COM USO DE BOMBA - LANÇAMENTO, ADENSAMENTO E ACABAMENTO. AF_01/2024</v>
      </c>
      <c r="E21" s="118">
        <f>IF('Orçamento-base'!H22&gt;0,'Orçamento-base'!H22,"")</f>
        <v>31.7</v>
      </c>
      <c r="F21" s="105" t="str">
        <f>IF('Orçamento-base'!I22&gt;0,'Orçamento-base'!I22,"")</f>
        <v>m3</v>
      </c>
      <c r="G21" s="113"/>
      <c r="H21" s="105" t="str">
        <f t="shared" si="0"/>
        <v/>
      </c>
      <c r="I21" s="97"/>
      <c r="J21" s="97"/>
      <c r="K21" s="46"/>
    </row>
    <row r="22" spans="1:11" x14ac:dyDescent="0.25">
      <c r="A22" s="110" t="str">
        <f>IF('Orçamento-base'!A23&gt;0,'Orçamento-base'!A23,"")</f>
        <v/>
      </c>
      <c r="B22" s="110" t="str">
        <f>'Orçamento-base'!B23</f>
        <v/>
      </c>
      <c r="C22" s="110" t="str">
        <f>IF('Orçamento-base'!C23&gt;0,'Orçamento-base'!C23,"")</f>
        <v>1.4.0</v>
      </c>
      <c r="D22" s="130" t="str">
        <f>IF('Orçamento-base'!G23&gt;0,'Orçamento-base'!G23,"")</f>
        <v xml:space="preserve">Alvenaria estrutural </v>
      </c>
      <c r="E22" s="118" t="str">
        <f>IF('Orçamento-base'!H23&gt;0,'Orçamento-base'!H23,"")</f>
        <v/>
      </c>
      <c r="F22" s="105" t="str">
        <f>IF('Orçamento-base'!I23&gt;0,'Orçamento-base'!I23,"")</f>
        <v/>
      </c>
      <c r="G22" s="113"/>
      <c r="H22" s="105" t="str">
        <f t="shared" si="0"/>
        <v/>
      </c>
      <c r="I22" s="97"/>
      <c r="J22" s="97"/>
      <c r="K22" s="46"/>
    </row>
    <row r="23" spans="1:11" ht="30" x14ac:dyDescent="0.25">
      <c r="A23" s="110" t="str">
        <f>IF('Orçamento-base'!A24&gt;0,'Orçamento-base'!A24,"")</f>
        <v/>
      </c>
      <c r="B23" s="110">
        <f>'Orçamento-base'!B24</f>
        <v>8</v>
      </c>
      <c r="C23" s="110" t="str">
        <f>IF('Orçamento-base'!C24&gt;0,'Orçamento-base'!C24,"")</f>
        <v>1.4.1</v>
      </c>
      <c r="D23" s="130" t="str">
        <f>IF('Orçamento-base'!G24&gt;0,'Orçamento-base'!G24,"")</f>
        <v xml:space="preserve">ALVENARIA DE BLOCOS DE CONCRETO ESTRUTURAL 19X19X39 CM (ESPUSSURA 19CM), FBK 8MPA, UTILIZANDO PALHETA </v>
      </c>
      <c r="E23" s="118">
        <f>IF('Orçamento-base'!H24&gt;0,'Orçamento-base'!H24,"")</f>
        <v>233.2</v>
      </c>
      <c r="F23" s="105" t="str">
        <f>IF('Orçamento-base'!I24&gt;0,'Orçamento-base'!I24,"")</f>
        <v>m2</v>
      </c>
      <c r="G23" s="113"/>
      <c r="H23" s="105" t="str">
        <f t="shared" si="0"/>
        <v/>
      </c>
      <c r="I23" s="97"/>
      <c r="J23" s="97"/>
      <c r="K23" s="46"/>
    </row>
    <row r="24" spans="1:11" ht="30" x14ac:dyDescent="0.25">
      <c r="A24" s="110" t="str">
        <f>IF('Orçamento-base'!A25&gt;0,'Orçamento-base'!A25,"")</f>
        <v/>
      </c>
      <c r="B24" s="110">
        <f>'Orçamento-base'!B25</f>
        <v>9</v>
      </c>
      <c r="C24" s="110" t="str">
        <f>IF('Orçamento-base'!C25&gt;0,'Orçamento-base'!C25,"")</f>
        <v>1.4.2</v>
      </c>
      <c r="D24" s="130" t="str">
        <f>IF('Orçamento-base'!G25&gt;0,'Orçamento-base'!G25,"")</f>
        <v>GRAUTEAMENTO VERTICAL EM ALVENARIA ESTRUTURAL. AF_09/2021</v>
      </c>
      <c r="E24" s="118">
        <f>IF('Orçamento-base'!H25&gt;0,'Orçamento-base'!H25,"")</f>
        <v>3</v>
      </c>
      <c r="F24" s="105" t="str">
        <f>IF('Orçamento-base'!I25&gt;0,'Orçamento-base'!I25,"")</f>
        <v>m3</v>
      </c>
      <c r="G24" s="113"/>
      <c r="H24" s="105" t="str">
        <f t="shared" si="0"/>
        <v/>
      </c>
      <c r="I24" s="97"/>
      <c r="J24" s="97"/>
      <c r="K24" s="46"/>
    </row>
    <row r="25" spans="1:11" ht="30" x14ac:dyDescent="0.25">
      <c r="A25" s="110" t="str">
        <f>IF('Orçamento-base'!A26&gt;0,'Orçamento-base'!A26,"")</f>
        <v/>
      </c>
      <c r="B25" s="110">
        <f>'Orçamento-base'!B26</f>
        <v>10</v>
      </c>
      <c r="C25" s="110" t="str">
        <f>IF('Orçamento-base'!C26&gt;0,'Orçamento-base'!C26,"")</f>
        <v>1.4.3</v>
      </c>
      <c r="D25" s="130" t="str">
        <f>IF('Orçamento-base'!G26&gt;0,'Orçamento-base'!G26,"")</f>
        <v>GRAUTEAMENTO DE CINTA INTERMEDIÁRIA OU DE CONTRAVERGA EM ALVENARIA ESTRUTURAL. AF_09/2021</v>
      </c>
      <c r="E25" s="118">
        <f>IF('Orçamento-base'!H26&gt;0,'Orçamento-base'!H26,"")</f>
        <v>2.5</v>
      </c>
      <c r="F25" s="105" t="str">
        <f>IF('Orçamento-base'!I26&gt;0,'Orçamento-base'!I26,"")</f>
        <v>m3</v>
      </c>
      <c r="G25" s="113"/>
      <c r="H25" s="105" t="str">
        <f t="shared" si="0"/>
        <v/>
      </c>
      <c r="I25" s="97"/>
      <c r="J25" s="97"/>
      <c r="K25" s="46"/>
    </row>
    <row r="26" spans="1:11" ht="30" x14ac:dyDescent="0.25">
      <c r="A26" s="110" t="str">
        <f>IF('Orçamento-base'!A27&gt;0,'Orçamento-base'!A27,"")</f>
        <v/>
      </c>
      <c r="B26" s="110">
        <f>'Orçamento-base'!B27</f>
        <v>11</v>
      </c>
      <c r="C26" s="110" t="str">
        <f>IF('Orçamento-base'!C27&gt;0,'Orçamento-base'!C27,"")</f>
        <v>1.4.4</v>
      </c>
      <c r="D26" s="130" t="str">
        <f>IF('Orçamento-base'!G27&gt;0,'Orçamento-base'!G27,"")</f>
        <v>GRAUTEAMENTO DE CINTA SUPERIOR OU DE VERGA EM ALVENARIA ESTRUTURAL. AF_09/2021</v>
      </c>
      <c r="E26" s="118">
        <f>IF('Orçamento-base'!H27&gt;0,'Orçamento-base'!H27,"")</f>
        <v>7.5</v>
      </c>
      <c r="F26" s="105" t="str">
        <f>IF('Orçamento-base'!I27&gt;0,'Orçamento-base'!I27,"")</f>
        <v>m3</v>
      </c>
      <c r="G26" s="113"/>
      <c r="H26" s="105" t="str">
        <f t="shared" si="0"/>
        <v/>
      </c>
      <c r="I26" s="97"/>
      <c r="J26" s="97"/>
      <c r="K26" s="46"/>
    </row>
    <row r="27" spans="1:11" ht="30" x14ac:dyDescent="0.25">
      <c r="A27" s="110" t="str">
        <f>IF('Orçamento-base'!A28&gt;0,'Orçamento-base'!A28,"")</f>
        <v/>
      </c>
      <c r="B27" s="110">
        <f>'Orçamento-base'!B28</f>
        <v>12</v>
      </c>
      <c r="C27" s="110" t="str">
        <f>IF('Orçamento-base'!C28&gt;0,'Orçamento-base'!C28,"")</f>
        <v>1.4.5.</v>
      </c>
      <c r="D27" s="130" t="str">
        <f>IF('Orçamento-base'!G28&gt;0,'Orçamento-base'!G28,"")</f>
        <v>ARMAÇÃO DE CINTA DE ALVENARIA ESTRUTURAL; DIÂMETRO DE 10,0 MM. AF_09/2021</v>
      </c>
      <c r="E27" s="118">
        <f>IF('Orçamento-base'!H28&gt;0,'Orçamento-base'!H28,"")</f>
        <v>238</v>
      </c>
      <c r="F27" s="105" t="str">
        <f>IF('Orçamento-base'!I28&gt;0,'Orçamento-base'!I28,"")</f>
        <v>kg</v>
      </c>
      <c r="G27" s="113"/>
      <c r="H27" s="105" t="str">
        <f t="shared" si="0"/>
        <v/>
      </c>
      <c r="I27" s="97"/>
      <c r="J27" s="97"/>
      <c r="K27" s="46"/>
    </row>
    <row r="28" spans="1:11" ht="30" x14ac:dyDescent="0.25">
      <c r="A28" s="110" t="str">
        <f>IF('Orçamento-base'!A29&gt;0,'Orçamento-base'!A29,"")</f>
        <v/>
      </c>
      <c r="B28" s="110">
        <f>'Orçamento-base'!B29</f>
        <v>13</v>
      </c>
      <c r="C28" s="110" t="str">
        <f>IF('Orçamento-base'!C29&gt;0,'Orçamento-base'!C29,"")</f>
        <v>1.4.6.</v>
      </c>
      <c r="D28" s="130" t="str">
        <f>IF('Orçamento-base'!G29&gt;0,'Orçamento-base'!G29,"")</f>
        <v>ARMAÇÃO VERTICAL DE ALVENARIA ESTRUTURAL; DIÂMETRO DE 10,0 MM. AF_09/2021</v>
      </c>
      <c r="E28" s="118">
        <f>IF('Orçamento-base'!H29&gt;0,'Orçamento-base'!H29,"")</f>
        <v>258</v>
      </c>
      <c r="F28" s="105" t="str">
        <f>IF('Orçamento-base'!I29&gt;0,'Orçamento-base'!I29,"")</f>
        <v>kg</v>
      </c>
      <c r="G28" s="113"/>
      <c r="H28" s="105" t="str">
        <f t="shared" si="0"/>
        <v/>
      </c>
      <c r="I28" s="97"/>
      <c r="J28" s="97"/>
      <c r="K28" s="46"/>
    </row>
    <row r="29" spans="1:11" x14ac:dyDescent="0.25">
      <c r="A29" s="110" t="str">
        <f>IF('Orçamento-base'!A30&gt;0,'Orçamento-base'!A30,"")</f>
        <v/>
      </c>
      <c r="B29" s="110" t="str">
        <f>'Orçamento-base'!B30</f>
        <v/>
      </c>
      <c r="C29" s="110" t="str">
        <f>IF('Orçamento-base'!C30&gt;0,'Orçamento-base'!C30,"")</f>
        <v>1.5.0</v>
      </c>
      <c r="D29" s="130" t="str">
        <f>IF('Orçamento-base'!G30&gt;0,'Orçamento-base'!G30,"")</f>
        <v xml:space="preserve">Drenagem </v>
      </c>
      <c r="E29" s="118" t="str">
        <f>IF('Orçamento-base'!H30&gt;0,'Orçamento-base'!H30,"")</f>
        <v/>
      </c>
      <c r="F29" s="105" t="str">
        <f>IF('Orçamento-base'!I30&gt;0,'Orçamento-base'!I30,"")</f>
        <v/>
      </c>
      <c r="G29" s="113"/>
      <c r="H29" s="105" t="str">
        <f t="shared" si="0"/>
        <v/>
      </c>
      <c r="I29" s="97"/>
      <c r="J29" s="97"/>
      <c r="K29" s="46"/>
    </row>
    <row r="30" spans="1:11" ht="30" x14ac:dyDescent="0.25">
      <c r="A30" s="110" t="str">
        <f>IF('Orçamento-base'!A31&gt;0,'Orçamento-base'!A31,"")</f>
        <v/>
      </c>
      <c r="B30" s="110">
        <f>'Orçamento-base'!B31</f>
        <v>14</v>
      </c>
      <c r="C30" s="110" t="str">
        <f>IF('Orçamento-base'!C31&gt;0,'Orçamento-base'!C31,"")</f>
        <v>1.5.1.</v>
      </c>
      <c r="D30" s="130" t="str">
        <f>IF('Orçamento-base'!G31&gt;0,'Orçamento-base'!G31,"")</f>
        <v>IMPERMEABILIZAÇÃO DE SUPERFÍCIE COM EMULSÃO ASFÁLTICA, 2 DEMÃOS. AF_09/2023</v>
      </c>
      <c r="E30" s="118">
        <f>IF('Orçamento-base'!H31&gt;0,'Orçamento-base'!H31,"")</f>
        <v>315</v>
      </c>
      <c r="F30" s="105" t="str">
        <f>IF('Orçamento-base'!I31&gt;0,'Orçamento-base'!I31,"")</f>
        <v>m2</v>
      </c>
      <c r="G30" s="113"/>
      <c r="H30" s="105" t="str">
        <f t="shared" si="0"/>
        <v/>
      </c>
      <c r="I30" s="97"/>
      <c r="J30" s="97"/>
      <c r="K30" s="46"/>
    </row>
    <row r="31" spans="1:11" ht="60" x14ac:dyDescent="0.25">
      <c r="A31" s="110" t="str">
        <f>IF('Orçamento-base'!A32&gt;0,'Orçamento-base'!A32,"")</f>
        <v/>
      </c>
      <c r="B31" s="110">
        <f>'Orçamento-base'!B32</f>
        <v>15</v>
      </c>
      <c r="C31" s="110" t="str">
        <f>IF('Orçamento-base'!C32&gt;0,'Orçamento-base'!C32,"")</f>
        <v>1.5.2.</v>
      </c>
      <c r="D31" s="130" t="str">
        <f>IF('Orçamento-base'!G32&gt;0,'Orçamento-base'!G32,"")</f>
        <v>DRENO EM MURO DE CONTENÇÃO, EXECUTADO NO PÉ DO MURO, COM TUBO DE PEAD CORRUGADO FLEXÍVEL PERFURADO, ENCHIMENTO COM BRITA, ENVOLVIDO COM MANTA GEOTÊXTIL. AF_07/2021</v>
      </c>
      <c r="E31" s="118">
        <f>IF('Orçamento-base'!H32&gt;0,'Orçamento-base'!H32,"")</f>
        <v>264</v>
      </c>
      <c r="F31" s="105" t="str">
        <f>IF('Orçamento-base'!I32&gt;0,'Orçamento-base'!I32,"")</f>
        <v>m</v>
      </c>
      <c r="G31" s="113"/>
      <c r="H31" s="105" t="str">
        <f t="shared" si="0"/>
        <v/>
      </c>
      <c r="I31" s="97"/>
      <c r="J31" s="97"/>
      <c r="K31" s="46"/>
    </row>
    <row r="32" spans="1:11" x14ac:dyDescent="0.25">
      <c r="A32" s="110" t="str">
        <f>IF('Orçamento-base'!A33&gt;0,'Orçamento-base'!A33,"")</f>
        <v/>
      </c>
      <c r="B32" s="110" t="str">
        <f>'Orçamento-base'!B33</f>
        <v/>
      </c>
      <c r="C32" s="110" t="str">
        <f>IF('Orçamento-base'!C33&gt;0,'Orçamento-base'!C33,"")</f>
        <v>1.6.0</v>
      </c>
      <c r="D32" s="130" t="str">
        <f>IF('Orçamento-base'!G33&gt;0,'Orçamento-base'!G33,"")</f>
        <v xml:space="preserve">Reconformação do terreno </v>
      </c>
      <c r="E32" s="118" t="str">
        <f>IF('Orçamento-base'!H33&gt;0,'Orçamento-base'!H33,"")</f>
        <v/>
      </c>
      <c r="F32" s="105" t="str">
        <f>IF('Orçamento-base'!I33&gt;0,'Orçamento-base'!I33,"")</f>
        <v/>
      </c>
      <c r="G32" s="113"/>
      <c r="H32" s="105" t="str">
        <f t="shared" si="0"/>
        <v/>
      </c>
      <c r="I32" s="97"/>
      <c r="J32" s="97"/>
      <c r="K32" s="46"/>
    </row>
    <row r="33" spans="1:11" ht="75" x14ac:dyDescent="0.25">
      <c r="A33" s="110" t="str">
        <f>IF('Orçamento-base'!A34&gt;0,'Orçamento-base'!A34,"")</f>
        <v/>
      </c>
      <c r="B33" s="110">
        <f>'Orçamento-base'!B34</f>
        <v>16</v>
      </c>
      <c r="C33" s="110" t="str">
        <f>IF('Orçamento-base'!C34&gt;0,'Orçamento-base'!C34,"")</f>
        <v>1.6.1.</v>
      </c>
      <c r="D33" s="130" t="str">
        <f>IF('Orçamento-base'!G34&gt;0,'Orçamento-base'!G34,"")</f>
        <v>REATERRO MECANIZADO DE VALA COM RETROESCAVADEIRA (CAPACIDADE DA CAÇAMBA DA RETRO: 0,26 M³/POTÊNCIA: 88 HP), LARGURA DE 0,8 A 1,5 M, PROFUNDIDADE DE 1,5 A 3,0 M, COM SOLO (SEM SUBSTITUIÇÃO) DE 1ª CATEGORIA, COM PLACA VIBRATÓRIA. AF_08/2023</v>
      </c>
      <c r="E33" s="118">
        <f>IF('Orçamento-base'!H34&gt;0,'Orçamento-base'!H34,"")</f>
        <v>224.4</v>
      </c>
      <c r="F33" s="105" t="str">
        <f>IF('Orçamento-base'!I34&gt;0,'Orçamento-base'!I34,"")</f>
        <v>m3</v>
      </c>
      <c r="G33" s="113"/>
      <c r="H33" s="105" t="str">
        <f t="shared" si="0"/>
        <v/>
      </c>
      <c r="I33" s="97"/>
      <c r="J33" s="97"/>
      <c r="K33" s="46"/>
    </row>
    <row r="34" spans="1:11" x14ac:dyDescent="0.25">
      <c r="A34" s="110" t="str">
        <f>IF('Orçamento-base'!A35&gt;0,'Orçamento-base'!A35,"")</f>
        <v/>
      </c>
      <c r="B34" s="110" t="str">
        <f>'Orçamento-base'!B35</f>
        <v/>
      </c>
      <c r="C34" s="110" t="str">
        <f>IF('Orçamento-base'!C35&gt;0,'Orçamento-base'!C35,"")</f>
        <v>2.0.0</v>
      </c>
      <c r="D34" s="130" t="str">
        <f>IF('Orçamento-base'!G35&gt;0,'Orçamento-base'!G35,"")</f>
        <v xml:space="preserve">Sistema de esgotamento sanitário </v>
      </c>
      <c r="E34" s="118" t="str">
        <f>IF('Orçamento-base'!H35&gt;0,'Orçamento-base'!H35,"")</f>
        <v/>
      </c>
      <c r="F34" s="105" t="str">
        <f>IF('Orçamento-base'!I35&gt;0,'Orçamento-base'!I35,"")</f>
        <v/>
      </c>
      <c r="G34" s="113"/>
      <c r="H34" s="105" t="str">
        <f t="shared" si="0"/>
        <v/>
      </c>
      <c r="I34" s="97"/>
      <c r="J34" s="97"/>
      <c r="K34" s="46"/>
    </row>
    <row r="35" spans="1:11" x14ac:dyDescent="0.25">
      <c r="A35" s="110" t="str">
        <f>IF('Orçamento-base'!A36&gt;0,'Orçamento-base'!A36,"")</f>
        <v/>
      </c>
      <c r="B35" s="110" t="str">
        <f>'Orçamento-base'!B36</f>
        <v/>
      </c>
      <c r="C35" s="110" t="str">
        <f>IF('Orçamento-base'!C36&gt;0,'Orçamento-base'!C36,"")</f>
        <v>2.1.0</v>
      </c>
      <c r="D35" s="130" t="str">
        <f>IF('Orçamento-base'!G36&gt;0,'Orçamento-base'!G36,"")</f>
        <v xml:space="preserve">Instalação de fossa, filtro e sumidouro </v>
      </c>
      <c r="E35" s="118" t="str">
        <f>IF('Orçamento-base'!H36&gt;0,'Orçamento-base'!H36,"")</f>
        <v/>
      </c>
      <c r="F35" s="105" t="str">
        <f>IF('Orçamento-base'!I36&gt;0,'Orçamento-base'!I36,"")</f>
        <v/>
      </c>
      <c r="G35" s="113"/>
      <c r="H35" s="105" t="str">
        <f t="shared" si="0"/>
        <v/>
      </c>
      <c r="I35" s="97"/>
      <c r="J35" s="97"/>
      <c r="K35" s="46"/>
    </row>
    <row r="36" spans="1:11" ht="30" x14ac:dyDescent="0.25">
      <c r="A36" s="110" t="str">
        <f>IF('Orçamento-base'!A37&gt;0,'Orçamento-base'!A37,"")</f>
        <v/>
      </c>
      <c r="B36" s="110">
        <f>'Orçamento-base'!B37</f>
        <v>17</v>
      </c>
      <c r="C36" s="110" t="str">
        <f>IF('Orçamento-base'!C37&gt;0,'Orçamento-base'!C37,"")</f>
        <v>2.1.1.</v>
      </c>
      <c r="D36" s="130" t="str">
        <f>IF('Orçamento-base'!G37&gt;0,'Orçamento-base'!G37,"")</f>
        <v>FILTRO ANAEROBIO, EM POLIETILENO DE ALTA DENSIDADE (PEAD), CAPACIDADE *1100* LITROS (NBR 13969)</v>
      </c>
      <c r="E36" s="118">
        <f>IF('Orçamento-base'!H37&gt;0,'Orçamento-base'!H37,"")</f>
        <v>10</v>
      </c>
      <c r="F36" s="105" t="str">
        <f>IF('Orçamento-base'!I37&gt;0,'Orçamento-base'!I37,"")</f>
        <v>un</v>
      </c>
      <c r="G36" s="113"/>
      <c r="H36" s="105" t="str">
        <f t="shared" si="0"/>
        <v/>
      </c>
      <c r="I36" s="97"/>
      <c r="J36" s="97"/>
      <c r="K36" s="46"/>
    </row>
    <row r="37" spans="1:11" ht="60" x14ac:dyDescent="0.25">
      <c r="A37" s="110" t="str">
        <f>IF('Orçamento-base'!A38&gt;0,'Orçamento-base'!A38,"")</f>
        <v/>
      </c>
      <c r="B37" s="110">
        <f>'Orçamento-base'!B38</f>
        <v>18</v>
      </c>
      <c r="C37" s="110" t="str">
        <f>IF('Orçamento-base'!C38&gt;0,'Orçamento-base'!C38,"")</f>
        <v>2.1.2.</v>
      </c>
      <c r="D37" s="130" t="str">
        <f>IF('Orçamento-base'!G38&gt;0,'Orçamento-base'!G38,"")</f>
        <v>FOSSA SEPTICA, SEM FILTRO, EM POLIETILENO DE ALTA DENSIDADE (PEAD), PARA 4 A 7 CONTRIBUINTES, CILINDRICA, COM TAMPA, CAPACIDADE APROXIMADA DE *1100* LITROS (NBR 7229)</v>
      </c>
      <c r="E37" s="118">
        <f>IF('Orçamento-base'!H38&gt;0,'Orçamento-base'!H38,"")</f>
        <v>10</v>
      </c>
      <c r="F37" s="105" t="str">
        <f>IF('Orçamento-base'!I38&gt;0,'Orçamento-base'!I38,"")</f>
        <v>un</v>
      </c>
      <c r="G37" s="113"/>
      <c r="H37" s="105" t="str">
        <f t="shared" si="0"/>
        <v/>
      </c>
      <c r="I37" s="97"/>
      <c r="J37" s="97"/>
      <c r="K37" s="46"/>
    </row>
    <row r="38" spans="1:11" ht="60" x14ac:dyDescent="0.25">
      <c r="A38" s="110" t="str">
        <f>IF('Orçamento-base'!A39&gt;0,'Orçamento-base'!A39,"")</f>
        <v/>
      </c>
      <c r="B38" s="110">
        <f>'Orçamento-base'!B39</f>
        <v>19</v>
      </c>
      <c r="C38" s="110" t="str">
        <f>IF('Orçamento-base'!C39&gt;0,'Orçamento-base'!C39,"")</f>
        <v>2.1.3.</v>
      </c>
      <c r="D38" s="130" t="str">
        <f>IF('Orçamento-base'!G39&gt;0,'Orçamento-base'!G39,"")</f>
        <v>SUMIDOURO RETANGULAR, EM ALVENARIA COM BLOCOS DE CONCRETO, DIMENSÕES INTERNAS: 0,8 X 1,4 X H=3,0 M, ÁREA DE INFILTRAÇÃO: 13,2 M² (PARA 5 CONTRIBUINTES). AF_12/2020</v>
      </c>
      <c r="E38" s="118">
        <f>IF('Orçamento-base'!H39&gt;0,'Orçamento-base'!H39,"")</f>
        <v>10</v>
      </c>
      <c r="F38" s="105" t="str">
        <f>IF('Orçamento-base'!I39&gt;0,'Orçamento-base'!I39,"")</f>
        <v>un</v>
      </c>
      <c r="G38" s="113"/>
      <c r="H38" s="105" t="str">
        <f t="shared" si="0"/>
        <v/>
      </c>
      <c r="I38" s="97"/>
      <c r="J38" s="97"/>
      <c r="K38" s="46"/>
    </row>
    <row r="39" spans="1:11" x14ac:dyDescent="0.25">
      <c r="A39" s="110" t="e">
        <f>IF('Orçamento-base'!#REF!&gt;0,'Orçamento-base'!#REF!,"")</f>
        <v>#REF!</v>
      </c>
      <c r="B39" s="110" t="e">
        <f>'Orçamento-base'!#REF!</f>
        <v>#REF!</v>
      </c>
      <c r="C39" s="110" t="e">
        <f>IF('Orçamento-base'!#REF!&gt;0,'Orçamento-base'!#REF!,"")</f>
        <v>#REF!</v>
      </c>
      <c r="D39" s="130" t="e">
        <f>IF('Orçamento-base'!#REF!&gt;0,'Orçamento-base'!#REF!,"")</f>
        <v>#REF!</v>
      </c>
      <c r="E39" s="118" t="e">
        <f>IF('Orçamento-base'!#REF!&gt;0,'Orçamento-base'!#REF!,"")</f>
        <v>#REF!</v>
      </c>
      <c r="F39" s="105" t="e">
        <f>IF('Orçamento-base'!#REF!&gt;0,'Orçamento-base'!#REF!,"")</f>
        <v>#REF!</v>
      </c>
      <c r="G39" s="113"/>
      <c r="H39" s="105" t="str">
        <f t="shared" si="0"/>
        <v/>
      </c>
      <c r="I39" s="97"/>
      <c r="J39" s="97"/>
      <c r="K39" s="46"/>
    </row>
    <row r="40" spans="1:11" x14ac:dyDescent="0.25">
      <c r="A40" s="110" t="e">
        <f>IF('Orçamento-base'!#REF!&gt;0,'Orçamento-base'!#REF!,"")</f>
        <v>#REF!</v>
      </c>
      <c r="B40" s="110" t="e">
        <f>'Orçamento-base'!#REF!</f>
        <v>#REF!</v>
      </c>
      <c r="C40" s="110" t="e">
        <f>IF('Orçamento-base'!#REF!&gt;0,'Orçamento-base'!#REF!,"")</f>
        <v>#REF!</v>
      </c>
      <c r="D40" s="130" t="e">
        <f>IF('Orçamento-base'!#REF!&gt;0,'Orçamento-base'!#REF!,"")</f>
        <v>#REF!</v>
      </c>
      <c r="E40" s="118" t="e">
        <f>IF('Orçamento-base'!#REF!&gt;0,'Orçamento-base'!#REF!,"")</f>
        <v>#REF!</v>
      </c>
      <c r="F40" s="105" t="e">
        <f>IF('Orçamento-base'!#REF!&gt;0,'Orçamento-base'!#REF!,"")</f>
        <v>#REF!</v>
      </c>
      <c r="G40" s="113"/>
      <c r="H40" s="105" t="str">
        <f t="shared" si="0"/>
        <v/>
      </c>
      <c r="I40" s="97"/>
      <c r="J40" s="97"/>
      <c r="K40" s="46"/>
    </row>
    <row r="41" spans="1:11" x14ac:dyDescent="0.25">
      <c r="A41" s="110" t="e">
        <f>IF('Orçamento-base'!#REF!&gt;0,'Orçamento-base'!#REF!,"")</f>
        <v>#REF!</v>
      </c>
      <c r="B41" s="110" t="e">
        <f>'Orçamento-base'!#REF!</f>
        <v>#REF!</v>
      </c>
      <c r="C41" s="110" t="e">
        <f>IF('Orçamento-base'!#REF!&gt;0,'Orçamento-base'!#REF!,"")</f>
        <v>#REF!</v>
      </c>
      <c r="D41" s="130" t="e">
        <f>IF('Orçamento-base'!#REF!&gt;0,'Orçamento-base'!#REF!,"")</f>
        <v>#REF!</v>
      </c>
      <c r="E41" s="118" t="e">
        <f>IF('Orçamento-base'!#REF!&gt;0,'Orçamento-base'!#REF!,"")</f>
        <v>#REF!</v>
      </c>
      <c r="F41" s="105" t="e">
        <f>IF('Orçamento-base'!#REF!&gt;0,'Orçamento-base'!#REF!,"")</f>
        <v>#REF!</v>
      </c>
      <c r="G41" s="113"/>
      <c r="H41" s="105" t="str">
        <f t="shared" si="0"/>
        <v/>
      </c>
      <c r="I41" s="97"/>
      <c r="J41" s="97"/>
      <c r="K41" s="46"/>
    </row>
    <row r="42" spans="1:11" x14ac:dyDescent="0.25">
      <c r="A42" s="110" t="e">
        <f>IF('Orçamento-base'!#REF!&gt;0,'Orçamento-base'!#REF!,"")</f>
        <v>#REF!</v>
      </c>
      <c r="B42" s="110" t="e">
        <f>'Orçamento-base'!#REF!</f>
        <v>#REF!</v>
      </c>
      <c r="C42" s="110" t="e">
        <f>IF('Orçamento-base'!#REF!&gt;0,'Orçamento-base'!#REF!,"")</f>
        <v>#REF!</v>
      </c>
      <c r="D42" s="130" t="e">
        <f>IF('Orçamento-base'!#REF!&gt;0,'Orçamento-base'!#REF!,"")</f>
        <v>#REF!</v>
      </c>
      <c r="E42" s="118" t="e">
        <f>IF('Orçamento-base'!#REF!&gt;0,'Orçamento-base'!#REF!,"")</f>
        <v>#REF!</v>
      </c>
      <c r="F42" s="105" t="e">
        <f>IF('Orçamento-base'!#REF!&gt;0,'Orçamento-base'!#REF!,"")</f>
        <v>#REF!</v>
      </c>
      <c r="G42" s="113"/>
      <c r="H42" s="105" t="str">
        <f t="shared" si="0"/>
        <v/>
      </c>
      <c r="I42" s="97"/>
      <c r="J42" s="97"/>
      <c r="K42" s="46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E3484"/>
  <sheetViews>
    <sheetView topLeftCell="A3203" workbookViewId="0">
      <selection activeCell="D3220" sqref="D3220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3790</v>
      </c>
      <c r="C1" s="86" t="s">
        <v>177</v>
      </c>
      <c r="D1" s="86" t="s">
        <v>3799</v>
      </c>
      <c r="E1" s="86" t="s">
        <v>178</v>
      </c>
    </row>
    <row r="2" spans="1:5" ht="15.75" hidden="1" thickBot="1" x14ac:dyDescent="0.3">
      <c r="A2" s="81" t="s">
        <v>3683</v>
      </c>
      <c r="B2" s="87">
        <v>736</v>
      </c>
      <c r="C2" s="81" t="s">
        <v>3789</v>
      </c>
      <c r="D2" s="87">
        <v>460</v>
      </c>
      <c r="E2" s="81" t="s">
        <v>1289</v>
      </c>
    </row>
    <row r="3" spans="1:5" ht="15.75" hidden="1" thickBot="1" x14ac:dyDescent="0.3">
      <c r="A3" s="81" t="s">
        <v>3683</v>
      </c>
      <c r="B3" s="87">
        <v>736</v>
      </c>
      <c r="C3" s="81" t="s">
        <v>3789</v>
      </c>
      <c r="D3" s="87">
        <v>640</v>
      </c>
      <c r="E3" s="81" t="s">
        <v>1290</v>
      </c>
    </row>
    <row r="4" spans="1:5" ht="15.75" hidden="1" thickBot="1" x14ac:dyDescent="0.3">
      <c r="A4" s="81" t="s">
        <v>3683</v>
      </c>
      <c r="B4" s="87">
        <v>736</v>
      </c>
      <c r="C4" s="81" t="s">
        <v>3789</v>
      </c>
      <c r="D4" s="87">
        <v>641</v>
      </c>
      <c r="E4" s="81" t="s">
        <v>1291</v>
      </c>
    </row>
    <row r="5" spans="1:5" ht="15.75" hidden="1" thickBot="1" x14ac:dyDescent="0.3">
      <c r="A5" s="81" t="s">
        <v>3683</v>
      </c>
      <c r="B5" s="87">
        <v>736</v>
      </c>
      <c r="C5" s="81" t="s">
        <v>3789</v>
      </c>
      <c r="D5" s="87">
        <v>643</v>
      </c>
      <c r="E5" s="81" t="s">
        <v>1293</v>
      </c>
    </row>
    <row r="6" spans="1:5" ht="15.75" hidden="1" thickBot="1" x14ac:dyDescent="0.3">
      <c r="A6" s="81" t="s">
        <v>3683</v>
      </c>
      <c r="B6" s="87">
        <v>736</v>
      </c>
      <c r="C6" s="81" t="s">
        <v>3789</v>
      </c>
      <c r="D6" s="87">
        <v>642</v>
      </c>
      <c r="E6" s="81" t="s">
        <v>1292</v>
      </c>
    </row>
    <row r="7" spans="1:5" ht="15.75" hidden="1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hidden="1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hidden="1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hidden="1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hidden="1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hidden="1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hidden="1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hidden="1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hidden="1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hidden="1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hidden="1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hidden="1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hidden="1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hidden="1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hidden="1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hidden="1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hidden="1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hidden="1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hidden="1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hidden="1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hidden="1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hidden="1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hidden="1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hidden="1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hidden="1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hidden="1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hidden="1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hidden="1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hidden="1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hidden="1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hidden="1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hidden="1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hidden="1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hidden="1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hidden="1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hidden="1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hidden="1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hidden="1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hidden="1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hidden="1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hidden="1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hidden="1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hidden="1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hidden="1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hidden="1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hidden="1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hidden="1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hidden="1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hidden="1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hidden="1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hidden="1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hidden="1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hidden="1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hidden="1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hidden="1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hidden="1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hidden="1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hidden="1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hidden="1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hidden="1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hidden="1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hidden="1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hidden="1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hidden="1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hidden="1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hidden="1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hidden="1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hidden="1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hidden="1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hidden="1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hidden="1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hidden="1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hidden="1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hidden="1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hidden="1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hidden="1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hidden="1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hidden="1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hidden="1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hidden="1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hidden="1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hidden="1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hidden="1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hidden="1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hidden="1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hidden="1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hidden="1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hidden="1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hidden="1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hidden="1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hidden="1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hidden="1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hidden="1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hidden="1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hidden="1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hidden="1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hidden="1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hidden="1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hidden="1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hidden="1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hidden="1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hidden="1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hidden="1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hidden="1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hidden="1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hidden="1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hidden="1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hidden="1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hidden="1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hidden="1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hidden="1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hidden="1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hidden="1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hidden="1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hidden="1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hidden="1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hidden="1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hidden="1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hidden="1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hidden="1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hidden="1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hidden="1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hidden="1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hidden="1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hidden="1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hidden="1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hidden="1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hidden="1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hidden="1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hidden="1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hidden="1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hidden="1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hidden="1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hidden="1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hidden="1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hidden="1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hidden="1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hidden="1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hidden="1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hidden="1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hidden="1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hidden="1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hidden="1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hidden="1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hidden="1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hidden="1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hidden="1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hidden="1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hidden="1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hidden="1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hidden="1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hidden="1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hidden="1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hidden="1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hidden="1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hidden="1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hidden="1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hidden="1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hidden="1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hidden="1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hidden="1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hidden="1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hidden="1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hidden="1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hidden="1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hidden="1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hidden="1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hidden="1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hidden="1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hidden="1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hidden="1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hidden="1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hidden="1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hidden="1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hidden="1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hidden="1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hidden="1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hidden="1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hidden="1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hidden="1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hidden="1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hidden="1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hidden="1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hidden="1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hidden="1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hidden="1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hidden="1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hidden="1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hidden="1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hidden="1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hidden="1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hidden="1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hidden="1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hidden="1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hidden="1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hidden="1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hidden="1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hidden="1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hidden="1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hidden="1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hidden="1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hidden="1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hidden="1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hidden="1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hidden="1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hidden="1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hidden="1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hidden="1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hidden="1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hidden="1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hidden="1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hidden="1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hidden="1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hidden="1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hidden="1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hidden="1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hidden="1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hidden="1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hidden="1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hidden="1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hidden="1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hidden="1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hidden="1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hidden="1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hidden="1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hidden="1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hidden="1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hidden="1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hidden="1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hidden="1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hidden="1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hidden="1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hidden="1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hidden="1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hidden="1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hidden="1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hidden="1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hidden="1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hidden="1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hidden="1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hidden="1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hidden="1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hidden="1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hidden="1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hidden="1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hidden="1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hidden="1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hidden="1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hidden="1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hidden="1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hidden="1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hidden="1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hidden="1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hidden="1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hidden="1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hidden="1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hidden="1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hidden="1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hidden="1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hidden="1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hidden="1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hidden="1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hidden="1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hidden="1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hidden="1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hidden="1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hidden="1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hidden="1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hidden="1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hidden="1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hidden="1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hidden="1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hidden="1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hidden="1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hidden="1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hidden="1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hidden="1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hidden="1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hidden="1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hidden="1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hidden="1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hidden="1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hidden="1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hidden="1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hidden="1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hidden="1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hidden="1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hidden="1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hidden="1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hidden="1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hidden="1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hidden="1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hidden="1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hidden="1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hidden="1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hidden="1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hidden="1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hidden="1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hidden="1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hidden="1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hidden="1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hidden="1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hidden="1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hidden="1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hidden="1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hidden="1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hidden="1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hidden="1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hidden="1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hidden="1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hidden="1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hidden="1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hidden="1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hidden="1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hidden="1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hidden="1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hidden="1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hidden="1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hidden="1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hidden="1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hidden="1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hidden="1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hidden="1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hidden="1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hidden="1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hidden="1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hidden="1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hidden="1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hidden="1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hidden="1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hidden="1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hidden="1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hidden="1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hidden="1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hidden="1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hidden="1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hidden="1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hidden="1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hidden="1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hidden="1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hidden="1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hidden="1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hidden="1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hidden="1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hidden="1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hidden="1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hidden="1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hidden="1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hidden="1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hidden="1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hidden="1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hidden="1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hidden="1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hidden="1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hidden="1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hidden="1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hidden="1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hidden="1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hidden="1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hidden="1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hidden="1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hidden="1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hidden="1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hidden="1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hidden="1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hidden="1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hidden="1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hidden="1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hidden="1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hidden="1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hidden="1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hidden="1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hidden="1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hidden="1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hidden="1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hidden="1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hidden="1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hidden="1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hidden="1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hidden="1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hidden="1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hidden="1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hidden="1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hidden="1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hidden="1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hidden="1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hidden="1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hidden="1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hidden="1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hidden="1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hidden="1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hidden="1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hidden="1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hidden="1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hidden="1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hidden="1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hidden="1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hidden="1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hidden="1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hidden="1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hidden="1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hidden="1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hidden="1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hidden="1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hidden="1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hidden="1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hidden="1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hidden="1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hidden="1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hidden="1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hidden="1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hidden="1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hidden="1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hidden="1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hidden="1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hidden="1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hidden="1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hidden="1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hidden="1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hidden="1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hidden="1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hidden="1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hidden="1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hidden="1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hidden="1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hidden="1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hidden="1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hidden="1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hidden="1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hidden="1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hidden="1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hidden="1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hidden="1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hidden="1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hidden="1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hidden="1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hidden="1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hidden="1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hidden="1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hidden="1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hidden="1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hidden="1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hidden="1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hidden="1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hidden="1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hidden="1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hidden="1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hidden="1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hidden="1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hidden="1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hidden="1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hidden="1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hidden="1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hidden="1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hidden="1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hidden="1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hidden="1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hidden="1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hidden="1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hidden="1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hidden="1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hidden="1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hidden="1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hidden="1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hidden="1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hidden="1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hidden="1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hidden="1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hidden="1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hidden="1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hidden="1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hidden="1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hidden="1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hidden="1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hidden="1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hidden="1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hidden="1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hidden="1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hidden="1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hidden="1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hidden="1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hidden="1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hidden="1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hidden="1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hidden="1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hidden="1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hidden="1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hidden="1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hidden="1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hidden="1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hidden="1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hidden="1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hidden="1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hidden="1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hidden="1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hidden="1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hidden="1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hidden="1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hidden="1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hidden="1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hidden="1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hidden="1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hidden="1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hidden="1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hidden="1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hidden="1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hidden="1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hidden="1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hidden="1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hidden="1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hidden="1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hidden="1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hidden="1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hidden="1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hidden="1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hidden="1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hidden="1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hidden="1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hidden="1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hidden="1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hidden="1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hidden="1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hidden="1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hidden="1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hidden="1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hidden="1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hidden="1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hidden="1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hidden="1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hidden="1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hidden="1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hidden="1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hidden="1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hidden="1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hidden="1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hidden="1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hidden="1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hidden="1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hidden="1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hidden="1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hidden="1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hidden="1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hidden="1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hidden="1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hidden="1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hidden="1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hidden="1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hidden="1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hidden="1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hidden="1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hidden="1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hidden="1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hidden="1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hidden="1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hidden="1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hidden="1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hidden="1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hidden="1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hidden="1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hidden="1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hidden="1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hidden="1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hidden="1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hidden="1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hidden="1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hidden="1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hidden="1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hidden="1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hidden="1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hidden="1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hidden="1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hidden="1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hidden="1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hidden="1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hidden="1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hidden="1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hidden="1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hidden="1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hidden="1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hidden="1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hidden="1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hidden="1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hidden="1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hidden="1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hidden="1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hidden="1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hidden="1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hidden="1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hidden="1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hidden="1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hidden="1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hidden="1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hidden="1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hidden="1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hidden="1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hidden="1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hidden="1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hidden="1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hidden="1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hidden="1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hidden="1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hidden="1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hidden="1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hidden="1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hidden="1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hidden="1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hidden="1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hidden="1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hidden="1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hidden="1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hidden="1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hidden="1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hidden="1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hidden="1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hidden="1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hidden="1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hidden="1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hidden="1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hidden="1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hidden="1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hidden="1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hidden="1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hidden="1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hidden="1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hidden="1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hidden="1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hidden="1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hidden="1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hidden="1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hidden="1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hidden="1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hidden="1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hidden="1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hidden="1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hidden="1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hidden="1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hidden="1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hidden="1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hidden="1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hidden="1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hidden="1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hidden="1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hidden="1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hidden="1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hidden="1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hidden="1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hidden="1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hidden="1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hidden="1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hidden="1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hidden="1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hidden="1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hidden="1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hidden="1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hidden="1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hidden="1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hidden="1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hidden="1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hidden="1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hidden="1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hidden="1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hidden="1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hidden="1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hidden="1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hidden="1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hidden="1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hidden="1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hidden="1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hidden="1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hidden="1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hidden="1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hidden="1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hidden="1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hidden="1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hidden="1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hidden="1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hidden="1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hidden="1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hidden="1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hidden="1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hidden="1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hidden="1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hidden="1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hidden="1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hidden="1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hidden="1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hidden="1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hidden="1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hidden="1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hidden="1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hidden="1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hidden="1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hidden="1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hidden="1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hidden="1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hidden="1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hidden="1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hidden="1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hidden="1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hidden="1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hidden="1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hidden="1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hidden="1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hidden="1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hidden="1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hidden="1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hidden="1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hidden="1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hidden="1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hidden="1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hidden="1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hidden="1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hidden="1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hidden="1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hidden="1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hidden="1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hidden="1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hidden="1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hidden="1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hidden="1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hidden="1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hidden="1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hidden="1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hidden="1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hidden="1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hidden="1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hidden="1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hidden="1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hidden="1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hidden="1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hidden="1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hidden="1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hidden="1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hidden="1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hidden="1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hidden="1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hidden="1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hidden="1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hidden="1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hidden="1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hidden="1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hidden="1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hidden="1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hidden="1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hidden="1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hidden="1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hidden="1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hidden="1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hidden="1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hidden="1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hidden="1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hidden="1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hidden="1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hidden="1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hidden="1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hidden="1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hidden="1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hidden="1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hidden="1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hidden="1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hidden="1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hidden="1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hidden="1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hidden="1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hidden="1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hidden="1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hidden="1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hidden="1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hidden="1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hidden="1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hidden="1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hidden="1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hidden="1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hidden="1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hidden="1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hidden="1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hidden="1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hidden="1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hidden="1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hidden="1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hidden="1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hidden="1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hidden="1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hidden="1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hidden="1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hidden="1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hidden="1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hidden="1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hidden="1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hidden="1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hidden="1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hidden="1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hidden="1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hidden="1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hidden="1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hidden="1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hidden="1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hidden="1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hidden="1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hidden="1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hidden="1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hidden="1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hidden="1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hidden="1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hidden="1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hidden="1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hidden="1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hidden="1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hidden="1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hidden="1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hidden="1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hidden="1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hidden="1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hidden="1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hidden="1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hidden="1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hidden="1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hidden="1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hidden="1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hidden="1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hidden="1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hidden="1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hidden="1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hidden="1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hidden="1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hidden="1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hidden="1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hidden="1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hidden="1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hidden="1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hidden="1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hidden="1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hidden="1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hidden="1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hidden="1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hidden="1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hidden="1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hidden="1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hidden="1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hidden="1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hidden="1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hidden="1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hidden="1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hidden="1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hidden="1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hidden="1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hidden="1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hidden="1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hidden="1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hidden="1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hidden="1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hidden="1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hidden="1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hidden="1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hidden="1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hidden="1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hidden="1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hidden="1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hidden="1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hidden="1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hidden="1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hidden="1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hidden="1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hidden="1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hidden="1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hidden="1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hidden="1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hidden="1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hidden="1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hidden="1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hidden="1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hidden="1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hidden="1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hidden="1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hidden="1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hidden="1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hidden="1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hidden="1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hidden="1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hidden="1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hidden="1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hidden="1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hidden="1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hidden="1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hidden="1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hidden="1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hidden="1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hidden="1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hidden="1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hidden="1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hidden="1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hidden="1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hidden="1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hidden="1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hidden="1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hidden="1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hidden="1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hidden="1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hidden="1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hidden="1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hidden="1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hidden="1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hidden="1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hidden="1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hidden="1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hidden="1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hidden="1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hidden="1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hidden="1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hidden="1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hidden="1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hidden="1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hidden="1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hidden="1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hidden="1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hidden="1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hidden="1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hidden="1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hidden="1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hidden="1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hidden="1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hidden="1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hidden="1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hidden="1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hidden="1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hidden="1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hidden="1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hidden="1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hidden="1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hidden="1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hidden="1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hidden="1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hidden="1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hidden="1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hidden="1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hidden="1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hidden="1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hidden="1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hidden="1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hidden="1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hidden="1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hidden="1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hidden="1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hidden="1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hidden="1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hidden="1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hidden="1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hidden="1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hidden="1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hidden="1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hidden="1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hidden="1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hidden="1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hidden="1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hidden="1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hidden="1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hidden="1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hidden="1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hidden="1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hidden="1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hidden="1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hidden="1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hidden="1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hidden="1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hidden="1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hidden="1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hidden="1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hidden="1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hidden="1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hidden="1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hidden="1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hidden="1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hidden="1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hidden="1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hidden="1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hidden="1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hidden="1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hidden="1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hidden="1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hidden="1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hidden="1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hidden="1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hidden="1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hidden="1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hidden="1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hidden="1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hidden="1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hidden="1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hidden="1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hidden="1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hidden="1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hidden="1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hidden="1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hidden="1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hidden="1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hidden="1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hidden="1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hidden="1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hidden="1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hidden="1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hidden="1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hidden="1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hidden="1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hidden="1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hidden="1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hidden="1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hidden="1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hidden="1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hidden="1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hidden="1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hidden="1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hidden="1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hidden="1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hidden="1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hidden="1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hidden="1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hidden="1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hidden="1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hidden="1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hidden="1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hidden="1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hidden="1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hidden="1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hidden="1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hidden="1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hidden="1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hidden="1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hidden="1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hidden="1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hidden="1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hidden="1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hidden="1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hidden="1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hidden="1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hidden="1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hidden="1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hidden="1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hidden="1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hidden="1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hidden="1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hidden="1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hidden="1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hidden="1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hidden="1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hidden="1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3810</v>
      </c>
    </row>
    <row r="1052" spans="1:5" ht="15.75" hidden="1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3804</v>
      </c>
    </row>
    <row r="1053" spans="1:5" ht="15.75" hidden="1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hidden="1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hidden="1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3820</v>
      </c>
    </row>
    <row r="1056" spans="1:5" ht="15.75" hidden="1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hidden="1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hidden="1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hidden="1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hidden="1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hidden="1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hidden="1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hidden="1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hidden="1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hidden="1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hidden="1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hidden="1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hidden="1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hidden="1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hidden="1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hidden="1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hidden="1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hidden="1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hidden="1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hidden="1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hidden="1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hidden="1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hidden="1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hidden="1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hidden="1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hidden="1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hidden="1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hidden="1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hidden="1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hidden="1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3817</v>
      </c>
    </row>
    <row r="1086" spans="1:5" ht="15.75" hidden="1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hidden="1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hidden="1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hidden="1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3818</v>
      </c>
    </row>
    <row r="1090" spans="1:5" ht="15.75" hidden="1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hidden="1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hidden="1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hidden="1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hidden="1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hidden="1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hidden="1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hidden="1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hidden="1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hidden="1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hidden="1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hidden="1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hidden="1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hidden="1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3805</v>
      </c>
    </row>
    <row r="1104" spans="1:5" ht="15.75" hidden="1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hidden="1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hidden="1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hidden="1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hidden="1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hidden="1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hidden="1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hidden="1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hidden="1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hidden="1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hidden="1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hidden="1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hidden="1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hidden="1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hidden="1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hidden="1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3819</v>
      </c>
    </row>
    <row r="1120" spans="1:5" ht="15.75" hidden="1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hidden="1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hidden="1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hidden="1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hidden="1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hidden="1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hidden="1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3803</v>
      </c>
    </row>
    <row r="1127" spans="1:5" ht="15.75" hidden="1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hidden="1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hidden="1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hidden="1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hidden="1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hidden="1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hidden="1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hidden="1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3811</v>
      </c>
    </row>
    <row r="1135" spans="1:5" ht="15.75" hidden="1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hidden="1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hidden="1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hidden="1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3806</v>
      </c>
    </row>
    <row r="1139" spans="1:5" ht="15.75" hidden="1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hidden="1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3808</v>
      </c>
    </row>
    <row r="1141" spans="1:5" ht="15.75" hidden="1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hidden="1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3807</v>
      </c>
    </row>
    <row r="1143" spans="1:5" ht="15.75" hidden="1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hidden="1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hidden="1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hidden="1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hidden="1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hidden="1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hidden="1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hidden="1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hidden="1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hidden="1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hidden="1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hidden="1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hidden="1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hidden="1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hidden="1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hidden="1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hidden="1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3809</v>
      </c>
    </row>
    <row r="1160" spans="1:5" ht="15.75" hidden="1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hidden="1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hidden="1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hidden="1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hidden="1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hidden="1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hidden="1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hidden="1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hidden="1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hidden="1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hidden="1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hidden="1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hidden="1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hidden="1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hidden="1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hidden="1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hidden="1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hidden="1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hidden="1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hidden="1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hidden="1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hidden="1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hidden="1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hidden="1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hidden="1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hidden="1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hidden="1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hidden="1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hidden="1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hidden="1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hidden="1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hidden="1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hidden="1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hidden="1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hidden="1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hidden="1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hidden="1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hidden="1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hidden="1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hidden="1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hidden="1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hidden="1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hidden="1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hidden="1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hidden="1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hidden="1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hidden="1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3815</v>
      </c>
    </row>
    <row r="1207" spans="1:5" ht="15.75" hidden="1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hidden="1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hidden="1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3813</v>
      </c>
    </row>
    <row r="1210" spans="1:5" ht="15.75" hidden="1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hidden="1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hidden="1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hidden="1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hidden="1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hidden="1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hidden="1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3814</v>
      </c>
    </row>
    <row r="1217" spans="1:5" ht="15.75" hidden="1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hidden="1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hidden="1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hidden="1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hidden="1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hidden="1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hidden="1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hidden="1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hidden="1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hidden="1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hidden="1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hidden="1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hidden="1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hidden="1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hidden="1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hidden="1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hidden="1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hidden="1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hidden="1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hidden="1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hidden="1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hidden="1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hidden="1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hidden="1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hidden="1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3812</v>
      </c>
    </row>
    <row r="1242" spans="1:5" ht="15.75" hidden="1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hidden="1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hidden="1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hidden="1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hidden="1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hidden="1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hidden="1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hidden="1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hidden="1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hidden="1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hidden="1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hidden="1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hidden="1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hidden="1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hidden="1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hidden="1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hidden="1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hidden="1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hidden="1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hidden="1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hidden="1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hidden="1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hidden="1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hidden="1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hidden="1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hidden="1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hidden="1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hidden="1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hidden="1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hidden="1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hidden="1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hidden="1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hidden="1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hidden="1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hidden="1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hidden="1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hidden="1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hidden="1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hidden="1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hidden="1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hidden="1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hidden="1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hidden="1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hidden="1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hidden="1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hidden="1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hidden="1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hidden="1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hidden="1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hidden="1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hidden="1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hidden="1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hidden="1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hidden="1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hidden="1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hidden="1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hidden="1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hidden="1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hidden="1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hidden="1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hidden="1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hidden="1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hidden="1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hidden="1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hidden="1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hidden="1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hidden="1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hidden="1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hidden="1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hidden="1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hidden="1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hidden="1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hidden="1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hidden="1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hidden="1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hidden="1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hidden="1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hidden="1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hidden="1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hidden="1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hidden="1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hidden="1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hidden="1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hidden="1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hidden="1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hidden="1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hidden="1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hidden="1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hidden="1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hidden="1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hidden="1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hidden="1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hidden="1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hidden="1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hidden="1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hidden="1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hidden="1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hidden="1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hidden="1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hidden="1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hidden="1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hidden="1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hidden="1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hidden="1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hidden="1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hidden="1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hidden="1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hidden="1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hidden="1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hidden="1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hidden="1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hidden="1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hidden="1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hidden="1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hidden="1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hidden="1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hidden="1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hidden="1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hidden="1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hidden="1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hidden="1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hidden="1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hidden="1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hidden="1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hidden="1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hidden="1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hidden="1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hidden="1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hidden="1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hidden="1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hidden="1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hidden="1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hidden="1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hidden="1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hidden="1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hidden="1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hidden="1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hidden="1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hidden="1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hidden="1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hidden="1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hidden="1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hidden="1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hidden="1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hidden="1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hidden="1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hidden="1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hidden="1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hidden="1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hidden="1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hidden="1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hidden="1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hidden="1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hidden="1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hidden="1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hidden="1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hidden="1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hidden="1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hidden="1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hidden="1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hidden="1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hidden="1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hidden="1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hidden="1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hidden="1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hidden="1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hidden="1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hidden="1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hidden="1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hidden="1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hidden="1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hidden="1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hidden="1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hidden="1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hidden="1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hidden="1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hidden="1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hidden="1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hidden="1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hidden="1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hidden="1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hidden="1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hidden="1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hidden="1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hidden="1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hidden="1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hidden="1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hidden="1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hidden="1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hidden="1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hidden="1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hidden="1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hidden="1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hidden="1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hidden="1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hidden="1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hidden="1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hidden="1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hidden="1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hidden="1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hidden="1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hidden="1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hidden="1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hidden="1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hidden="1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hidden="1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hidden="1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hidden="1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hidden="1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hidden="1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hidden="1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hidden="1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hidden="1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hidden="1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hidden="1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hidden="1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hidden="1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hidden="1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hidden="1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hidden="1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hidden="1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hidden="1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hidden="1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hidden="1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hidden="1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hidden="1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hidden="1" thickBot="1" x14ac:dyDescent="0.3">
      <c r="A1468" s="81" t="s">
        <v>3684</v>
      </c>
      <c r="B1468" s="87">
        <v>736</v>
      </c>
      <c r="C1468" s="81" t="s">
        <v>3789</v>
      </c>
      <c r="D1468" s="87">
        <v>460</v>
      </c>
      <c r="E1468" s="81" t="s">
        <v>1289</v>
      </c>
    </row>
    <row r="1469" spans="1:5" ht="15.75" hidden="1" thickBot="1" x14ac:dyDescent="0.3">
      <c r="A1469" s="81" t="s">
        <v>3684</v>
      </c>
      <c r="B1469" s="87">
        <v>736</v>
      </c>
      <c r="C1469" s="81" t="s">
        <v>3789</v>
      </c>
      <c r="D1469" s="87">
        <v>640</v>
      </c>
      <c r="E1469" s="81" t="s">
        <v>1290</v>
      </c>
    </row>
    <row r="1470" spans="1:5" ht="15.75" hidden="1" thickBot="1" x14ac:dyDescent="0.3">
      <c r="A1470" s="81" t="s">
        <v>3684</v>
      </c>
      <c r="B1470" s="87">
        <v>736</v>
      </c>
      <c r="C1470" s="81" t="s">
        <v>3789</v>
      </c>
      <c r="D1470" s="87">
        <v>641</v>
      </c>
      <c r="E1470" s="81" t="s">
        <v>1291</v>
      </c>
    </row>
    <row r="1471" spans="1:5" ht="15.75" hidden="1" thickBot="1" x14ac:dyDescent="0.3">
      <c r="A1471" s="81" t="s">
        <v>3684</v>
      </c>
      <c r="B1471" s="87">
        <v>736</v>
      </c>
      <c r="C1471" s="81" t="s">
        <v>3789</v>
      </c>
      <c r="D1471" s="87">
        <v>643</v>
      </c>
      <c r="E1471" s="81" t="s">
        <v>1293</v>
      </c>
    </row>
    <row r="1472" spans="1:5" ht="15.75" hidden="1" thickBot="1" x14ac:dyDescent="0.3">
      <c r="A1472" s="81" t="s">
        <v>3684</v>
      </c>
      <c r="B1472" s="87">
        <v>736</v>
      </c>
      <c r="C1472" s="81" t="s">
        <v>3789</v>
      </c>
      <c r="D1472" s="87">
        <v>642</v>
      </c>
      <c r="E1472" s="81" t="s">
        <v>1292</v>
      </c>
    </row>
    <row r="1473" spans="1:5" ht="15.75" hidden="1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hidden="1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hidden="1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hidden="1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hidden="1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hidden="1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hidden="1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hidden="1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hidden="1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hidden="1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hidden="1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hidden="1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hidden="1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hidden="1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hidden="1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hidden="1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hidden="1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hidden="1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hidden="1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hidden="1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hidden="1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hidden="1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hidden="1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hidden="1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hidden="1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hidden="1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hidden="1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hidden="1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hidden="1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hidden="1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hidden="1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hidden="1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hidden="1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hidden="1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hidden="1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hidden="1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hidden="1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hidden="1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hidden="1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hidden="1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hidden="1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hidden="1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hidden="1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hidden="1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hidden="1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hidden="1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hidden="1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hidden="1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hidden="1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hidden="1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hidden="1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hidden="1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hidden="1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hidden="1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hidden="1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hidden="1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hidden="1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hidden="1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hidden="1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hidden="1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hidden="1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hidden="1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hidden="1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hidden="1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hidden="1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hidden="1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hidden="1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hidden="1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hidden="1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hidden="1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hidden="1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hidden="1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hidden="1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hidden="1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hidden="1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hidden="1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hidden="1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hidden="1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hidden="1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hidden="1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hidden="1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hidden="1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hidden="1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hidden="1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hidden="1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hidden="1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hidden="1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hidden="1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hidden="1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hidden="1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hidden="1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hidden="1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hidden="1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hidden="1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hidden="1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hidden="1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hidden="1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hidden="1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hidden="1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hidden="1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hidden="1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hidden="1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hidden="1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hidden="1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hidden="1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hidden="1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hidden="1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hidden="1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hidden="1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hidden="1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hidden="1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hidden="1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hidden="1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hidden="1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hidden="1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hidden="1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hidden="1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hidden="1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hidden="1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hidden="1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hidden="1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hidden="1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hidden="1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hidden="1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hidden="1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hidden="1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hidden="1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hidden="1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hidden="1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hidden="1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hidden="1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hidden="1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hidden="1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hidden="1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hidden="1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hidden="1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hidden="1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hidden="1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hidden="1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hidden="1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hidden="1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hidden="1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hidden="1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hidden="1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hidden="1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hidden="1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hidden="1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hidden="1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hidden="1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hidden="1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hidden="1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hidden="1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hidden="1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hidden="1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hidden="1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hidden="1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hidden="1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hidden="1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hidden="1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hidden="1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hidden="1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hidden="1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hidden="1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hidden="1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hidden="1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hidden="1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hidden="1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hidden="1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hidden="1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hidden="1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hidden="1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hidden="1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hidden="1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hidden="1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hidden="1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hidden="1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hidden="1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hidden="1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hidden="1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hidden="1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hidden="1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hidden="1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hidden="1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hidden="1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hidden="1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hidden="1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hidden="1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hidden="1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hidden="1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hidden="1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hidden="1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hidden="1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hidden="1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hidden="1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hidden="1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hidden="1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hidden="1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hidden="1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hidden="1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hidden="1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hidden="1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hidden="1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hidden="1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hidden="1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hidden="1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hidden="1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hidden="1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hidden="1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hidden="1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hidden="1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hidden="1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hidden="1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hidden="1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hidden="1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hidden="1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hidden="1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hidden="1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hidden="1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hidden="1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hidden="1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hidden="1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hidden="1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hidden="1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hidden="1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hidden="1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hidden="1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hidden="1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hidden="1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hidden="1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hidden="1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hidden="1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hidden="1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hidden="1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hidden="1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hidden="1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hidden="1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hidden="1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hidden="1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hidden="1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hidden="1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hidden="1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hidden="1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hidden="1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hidden="1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hidden="1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hidden="1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hidden="1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hidden="1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hidden="1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hidden="1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hidden="1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hidden="1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hidden="1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hidden="1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hidden="1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hidden="1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hidden="1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hidden="1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hidden="1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hidden="1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hidden="1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hidden="1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hidden="1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hidden="1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hidden="1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hidden="1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hidden="1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hidden="1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hidden="1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hidden="1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hidden="1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hidden="1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hidden="1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hidden="1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hidden="1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hidden="1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hidden="1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hidden="1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hidden="1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hidden="1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hidden="1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hidden="1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hidden="1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hidden="1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hidden="1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hidden="1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hidden="1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hidden="1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hidden="1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hidden="1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hidden="1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hidden="1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hidden="1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hidden="1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hidden="1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hidden="1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hidden="1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hidden="1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hidden="1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hidden="1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hidden="1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hidden="1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hidden="1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hidden="1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hidden="1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hidden="1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hidden="1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hidden="1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hidden="1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hidden="1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hidden="1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hidden="1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hidden="1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hidden="1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hidden="1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hidden="1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hidden="1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hidden="1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hidden="1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hidden="1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hidden="1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hidden="1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hidden="1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hidden="1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hidden="1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hidden="1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hidden="1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hidden="1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hidden="1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hidden="1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hidden="1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hidden="1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hidden="1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hidden="1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hidden="1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hidden="1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hidden="1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hidden="1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hidden="1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hidden="1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hidden="1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hidden="1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hidden="1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hidden="1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hidden="1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hidden="1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hidden="1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hidden="1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hidden="1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hidden="1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hidden="1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hidden="1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hidden="1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hidden="1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hidden="1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hidden="1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hidden="1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hidden="1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hidden="1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hidden="1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hidden="1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hidden="1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hidden="1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hidden="1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hidden="1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hidden="1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hidden="1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hidden="1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hidden="1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hidden="1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hidden="1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hidden="1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hidden="1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hidden="1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hidden="1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hidden="1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hidden="1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hidden="1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hidden="1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hidden="1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hidden="1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hidden="1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hidden="1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hidden="1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hidden="1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hidden="1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hidden="1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hidden="1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hidden="1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hidden="1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hidden="1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hidden="1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hidden="1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hidden="1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hidden="1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hidden="1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hidden="1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hidden="1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hidden="1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hidden="1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hidden="1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hidden="1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hidden="1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hidden="1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hidden="1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hidden="1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hidden="1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hidden="1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hidden="1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hidden="1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hidden="1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hidden="1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hidden="1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hidden="1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hidden="1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hidden="1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hidden="1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hidden="1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hidden="1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hidden="1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hidden="1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hidden="1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hidden="1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hidden="1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hidden="1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hidden="1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hidden="1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hidden="1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hidden="1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hidden="1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hidden="1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hidden="1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hidden="1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hidden="1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hidden="1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hidden="1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hidden="1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hidden="1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hidden="1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hidden="1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hidden="1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hidden="1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hidden="1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hidden="1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hidden="1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hidden="1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hidden="1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hidden="1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hidden="1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hidden="1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hidden="1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hidden="1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hidden="1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hidden="1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hidden="1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hidden="1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hidden="1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hidden="1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hidden="1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hidden="1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hidden="1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hidden="1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hidden="1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hidden="1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hidden="1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hidden="1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hidden="1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hidden="1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hidden="1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hidden="1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hidden="1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hidden="1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hidden="1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hidden="1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hidden="1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hidden="1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hidden="1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hidden="1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hidden="1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hidden="1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hidden="1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hidden="1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hidden="1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hidden="1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hidden="1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hidden="1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hidden="1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hidden="1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hidden="1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hidden="1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hidden="1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hidden="1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hidden="1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hidden="1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hidden="1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hidden="1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hidden="1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hidden="1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hidden="1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hidden="1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hidden="1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hidden="1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hidden="1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hidden="1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hidden="1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hidden="1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hidden="1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hidden="1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hidden="1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hidden="1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hidden="1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hidden="1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hidden="1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hidden="1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hidden="1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hidden="1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hidden="1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hidden="1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hidden="1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hidden="1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hidden="1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hidden="1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hidden="1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hidden="1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hidden="1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hidden="1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hidden="1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hidden="1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hidden="1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hidden="1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hidden="1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hidden="1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hidden="1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hidden="1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hidden="1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hidden="1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hidden="1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hidden="1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hidden="1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hidden="1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hidden="1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hidden="1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hidden="1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hidden="1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hidden="1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hidden="1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hidden="1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hidden="1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hidden="1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hidden="1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hidden="1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hidden="1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hidden="1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hidden="1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hidden="1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hidden="1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hidden="1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hidden="1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hidden="1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hidden="1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hidden="1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hidden="1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hidden="1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hidden="1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hidden="1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hidden="1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hidden="1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hidden="1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hidden="1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hidden="1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hidden="1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hidden="1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hidden="1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hidden="1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hidden="1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hidden="1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hidden="1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hidden="1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hidden="1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hidden="1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hidden="1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hidden="1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hidden="1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hidden="1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hidden="1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hidden="1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hidden="1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hidden="1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hidden="1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hidden="1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hidden="1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hidden="1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hidden="1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hidden="1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hidden="1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hidden="1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hidden="1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hidden="1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hidden="1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hidden="1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hidden="1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hidden="1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hidden="1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hidden="1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hidden="1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hidden="1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hidden="1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hidden="1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hidden="1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hidden="1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hidden="1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hidden="1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hidden="1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hidden="1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hidden="1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hidden="1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hidden="1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hidden="1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hidden="1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hidden="1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hidden="1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hidden="1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hidden="1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hidden="1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hidden="1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hidden="1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hidden="1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hidden="1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hidden="1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hidden="1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hidden="1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hidden="1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hidden="1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hidden="1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hidden="1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hidden="1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hidden="1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hidden="1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hidden="1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hidden="1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hidden="1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hidden="1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hidden="1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hidden="1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hidden="1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hidden="1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hidden="1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hidden="1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hidden="1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hidden="1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hidden="1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hidden="1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hidden="1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hidden="1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hidden="1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hidden="1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hidden="1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hidden="1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hidden="1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hidden="1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hidden="1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hidden="1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hidden="1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hidden="1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hidden="1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hidden="1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hidden="1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hidden="1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hidden="1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hidden="1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hidden="1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hidden="1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hidden="1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hidden="1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hidden="1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hidden="1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hidden="1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hidden="1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hidden="1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hidden="1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hidden="1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hidden="1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hidden="1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hidden="1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hidden="1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hidden="1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hidden="1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hidden="1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hidden="1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hidden="1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hidden="1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hidden="1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hidden="1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hidden="1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hidden="1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hidden="1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hidden="1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hidden="1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hidden="1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hidden="1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hidden="1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hidden="1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hidden="1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hidden="1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hidden="1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hidden="1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hidden="1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hidden="1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hidden="1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hidden="1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hidden="1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hidden="1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hidden="1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hidden="1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hidden="1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hidden="1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hidden="1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hidden="1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hidden="1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hidden="1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hidden="1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hidden="1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hidden="1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hidden="1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hidden="1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hidden="1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hidden="1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hidden="1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hidden="1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hidden="1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hidden="1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hidden="1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hidden="1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hidden="1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hidden="1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hidden="1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hidden="1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hidden="1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hidden="1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hidden="1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hidden="1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hidden="1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hidden="1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hidden="1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hidden="1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hidden="1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hidden="1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hidden="1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hidden="1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hidden="1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hidden="1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hidden="1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hidden="1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hidden="1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hidden="1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hidden="1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hidden="1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hidden="1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hidden="1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hidden="1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hidden="1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hidden="1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hidden="1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hidden="1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hidden="1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hidden="1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hidden="1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hidden="1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hidden="1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hidden="1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hidden="1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hidden="1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hidden="1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hidden="1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hidden="1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hidden="1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hidden="1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hidden="1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hidden="1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hidden="1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hidden="1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hidden="1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hidden="1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hidden="1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hidden="1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hidden="1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hidden="1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hidden="1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hidden="1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hidden="1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hidden="1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hidden="1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hidden="1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hidden="1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hidden="1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hidden="1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hidden="1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hidden="1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hidden="1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hidden="1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hidden="1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hidden="1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hidden="1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hidden="1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hidden="1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hidden="1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hidden="1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hidden="1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hidden="1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hidden="1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hidden="1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hidden="1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hidden="1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hidden="1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hidden="1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hidden="1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hidden="1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hidden="1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hidden="1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hidden="1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hidden="1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hidden="1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hidden="1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hidden="1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hidden="1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hidden="1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hidden="1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hidden="1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hidden="1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hidden="1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hidden="1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hidden="1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hidden="1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hidden="1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hidden="1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hidden="1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hidden="1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hidden="1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hidden="1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hidden="1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hidden="1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hidden="1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hidden="1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hidden="1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hidden="1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hidden="1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hidden="1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hidden="1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hidden="1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hidden="1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hidden="1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hidden="1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hidden="1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hidden="1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hidden="1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hidden="1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hidden="1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hidden="1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hidden="1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hidden="1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hidden="1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hidden="1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hidden="1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hidden="1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hidden="1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hidden="1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hidden="1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hidden="1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hidden="1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hidden="1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hidden="1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hidden="1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hidden="1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hidden="1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hidden="1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hidden="1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hidden="1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hidden="1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hidden="1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hidden="1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hidden="1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hidden="1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hidden="1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hidden="1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hidden="1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hidden="1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hidden="1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hidden="1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hidden="1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hidden="1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hidden="1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hidden="1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hidden="1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hidden="1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hidden="1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hidden="1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hidden="1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hidden="1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hidden="1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hidden="1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hidden="1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hidden="1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hidden="1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hidden="1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hidden="1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hidden="1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hidden="1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hidden="1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hidden="1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hidden="1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hidden="1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hidden="1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hidden="1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hidden="1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hidden="1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hidden="1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hidden="1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hidden="1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hidden="1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hidden="1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hidden="1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hidden="1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hidden="1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hidden="1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hidden="1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hidden="1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hidden="1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hidden="1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hidden="1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hidden="1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hidden="1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hidden="1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hidden="1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hidden="1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hidden="1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hidden="1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hidden="1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hidden="1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hidden="1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hidden="1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hidden="1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hidden="1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hidden="1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hidden="1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hidden="1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hidden="1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hidden="1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hidden="1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hidden="1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hidden="1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hidden="1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hidden="1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hidden="1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hidden="1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hidden="1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hidden="1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hidden="1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hidden="1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hidden="1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hidden="1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hidden="1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hidden="1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hidden="1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hidden="1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hidden="1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hidden="1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hidden="1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hidden="1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hidden="1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hidden="1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hidden="1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hidden="1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hidden="1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hidden="1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hidden="1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hidden="1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hidden="1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hidden="1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hidden="1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hidden="1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hidden="1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hidden="1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hidden="1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hidden="1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hidden="1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hidden="1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hidden="1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hidden="1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hidden="1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hidden="1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hidden="1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hidden="1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hidden="1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hidden="1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hidden="1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hidden="1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hidden="1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hidden="1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hidden="1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hidden="1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hidden="1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hidden="1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hidden="1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hidden="1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hidden="1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hidden="1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hidden="1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hidden="1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hidden="1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hidden="1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hidden="1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hidden="1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hidden="1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hidden="1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hidden="1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hidden="1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hidden="1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hidden="1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hidden="1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hidden="1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hidden="1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hidden="1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hidden="1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hidden="1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hidden="1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hidden="1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hidden="1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hidden="1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hidden="1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hidden="1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hidden="1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hidden="1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hidden="1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hidden="1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hidden="1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hidden="1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hidden="1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hidden="1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hidden="1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hidden="1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hidden="1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hidden="1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hidden="1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hidden="1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3810</v>
      </c>
    </row>
    <row r="2517" spans="1:5" ht="15.75" hidden="1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3804</v>
      </c>
    </row>
    <row r="2518" spans="1:5" ht="15.75" hidden="1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hidden="1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hidden="1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3820</v>
      </c>
    </row>
    <row r="2521" spans="1:5" ht="15.75" hidden="1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hidden="1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hidden="1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hidden="1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hidden="1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hidden="1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hidden="1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hidden="1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hidden="1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hidden="1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hidden="1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hidden="1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hidden="1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hidden="1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hidden="1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hidden="1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hidden="1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hidden="1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hidden="1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hidden="1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hidden="1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hidden="1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hidden="1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hidden="1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hidden="1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hidden="1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hidden="1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hidden="1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hidden="1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hidden="1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3817</v>
      </c>
    </row>
    <row r="2551" spans="1:5" ht="15.75" hidden="1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hidden="1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hidden="1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hidden="1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3818</v>
      </c>
    </row>
    <row r="2555" spans="1:5" ht="15.75" hidden="1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hidden="1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hidden="1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hidden="1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hidden="1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hidden="1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hidden="1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hidden="1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hidden="1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hidden="1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hidden="1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hidden="1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hidden="1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hidden="1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3805</v>
      </c>
    </row>
    <row r="2569" spans="1:5" ht="15.75" hidden="1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hidden="1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hidden="1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hidden="1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hidden="1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hidden="1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hidden="1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hidden="1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hidden="1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hidden="1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hidden="1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hidden="1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hidden="1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hidden="1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hidden="1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hidden="1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3819</v>
      </c>
    </row>
    <row r="2585" spans="1:5" ht="15.75" hidden="1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hidden="1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hidden="1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hidden="1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hidden="1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hidden="1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hidden="1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3803</v>
      </c>
    </row>
    <row r="2592" spans="1:5" ht="15.75" hidden="1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hidden="1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hidden="1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hidden="1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hidden="1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hidden="1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hidden="1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hidden="1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3811</v>
      </c>
    </row>
    <row r="2600" spans="1:5" ht="15.75" hidden="1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hidden="1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hidden="1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hidden="1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3806</v>
      </c>
    </row>
    <row r="2604" spans="1:5" ht="15.75" hidden="1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hidden="1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3808</v>
      </c>
    </row>
    <row r="2606" spans="1:5" ht="15.75" hidden="1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hidden="1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3807</v>
      </c>
    </row>
    <row r="2608" spans="1:5" ht="15.75" hidden="1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hidden="1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hidden="1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hidden="1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hidden="1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hidden="1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hidden="1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hidden="1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hidden="1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hidden="1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hidden="1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hidden="1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hidden="1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hidden="1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hidden="1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hidden="1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hidden="1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3809</v>
      </c>
    </row>
    <row r="2625" spans="1:5" ht="15.75" hidden="1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hidden="1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hidden="1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hidden="1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hidden="1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hidden="1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hidden="1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hidden="1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hidden="1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hidden="1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hidden="1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hidden="1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hidden="1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hidden="1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hidden="1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hidden="1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hidden="1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hidden="1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hidden="1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hidden="1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hidden="1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hidden="1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hidden="1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hidden="1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hidden="1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hidden="1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hidden="1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hidden="1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hidden="1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hidden="1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hidden="1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hidden="1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hidden="1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hidden="1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hidden="1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hidden="1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hidden="1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hidden="1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hidden="1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hidden="1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hidden="1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hidden="1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hidden="1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hidden="1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hidden="1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hidden="1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hidden="1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3815</v>
      </c>
    </row>
    <row r="2672" spans="1:5" ht="15.75" hidden="1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hidden="1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hidden="1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3813</v>
      </c>
    </row>
    <row r="2675" spans="1:5" ht="15.75" hidden="1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hidden="1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hidden="1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hidden="1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hidden="1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hidden="1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hidden="1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3814</v>
      </c>
    </row>
    <row r="2682" spans="1:5" ht="15.75" hidden="1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hidden="1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hidden="1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hidden="1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hidden="1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hidden="1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hidden="1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hidden="1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hidden="1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hidden="1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hidden="1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hidden="1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hidden="1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hidden="1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hidden="1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hidden="1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hidden="1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hidden="1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hidden="1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hidden="1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hidden="1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hidden="1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hidden="1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hidden="1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hidden="1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3812</v>
      </c>
    </row>
    <row r="2707" spans="1:5" ht="15.75" hidden="1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hidden="1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hidden="1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hidden="1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hidden="1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hidden="1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hidden="1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hidden="1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hidden="1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hidden="1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hidden="1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hidden="1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hidden="1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hidden="1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hidden="1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hidden="1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hidden="1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hidden="1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hidden="1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hidden="1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hidden="1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hidden="1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hidden="1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hidden="1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hidden="1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hidden="1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hidden="1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hidden="1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hidden="1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hidden="1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hidden="1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hidden="1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hidden="1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hidden="1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hidden="1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hidden="1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hidden="1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hidden="1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hidden="1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hidden="1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hidden="1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hidden="1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hidden="1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hidden="1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hidden="1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hidden="1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hidden="1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hidden="1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hidden="1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hidden="1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hidden="1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hidden="1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hidden="1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hidden="1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hidden="1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hidden="1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hidden="1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hidden="1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hidden="1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hidden="1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hidden="1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hidden="1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hidden="1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hidden="1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hidden="1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hidden="1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hidden="1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hidden="1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hidden="1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hidden="1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hidden="1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hidden="1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hidden="1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hidden="1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hidden="1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hidden="1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hidden="1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hidden="1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hidden="1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hidden="1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hidden="1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hidden="1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hidden="1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hidden="1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hidden="1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hidden="1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hidden="1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hidden="1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hidden="1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hidden="1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hidden="1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hidden="1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hidden="1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hidden="1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hidden="1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hidden="1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hidden="1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hidden="1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hidden="1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hidden="1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hidden="1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hidden="1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hidden="1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hidden="1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hidden="1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hidden="1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hidden="1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hidden="1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hidden="1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hidden="1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hidden="1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hidden="1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hidden="1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hidden="1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hidden="1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hidden="1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hidden="1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hidden="1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hidden="1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hidden="1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hidden="1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hidden="1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hidden="1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hidden="1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hidden="1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hidden="1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hidden="1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hidden="1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hidden="1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hidden="1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hidden="1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hidden="1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hidden="1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hidden="1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hidden="1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hidden="1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hidden="1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hidden="1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hidden="1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hidden="1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hidden="1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hidden="1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hidden="1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hidden="1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hidden="1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hidden="1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hidden="1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hidden="1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hidden="1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hidden="1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hidden="1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hidden="1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hidden="1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hidden="1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hidden="1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hidden="1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hidden="1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hidden="1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hidden="1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hidden="1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hidden="1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hidden="1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hidden="1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hidden="1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hidden="1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hidden="1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hidden="1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hidden="1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hidden="1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hidden="1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hidden="1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hidden="1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hidden="1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hidden="1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hidden="1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hidden="1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hidden="1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hidden="1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hidden="1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hidden="1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hidden="1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hidden="1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hidden="1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hidden="1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hidden="1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hidden="1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hidden="1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hidden="1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hidden="1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hidden="1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hidden="1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hidden="1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hidden="1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hidden="1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hidden="1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hidden="1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hidden="1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hidden="1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hidden="1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hidden="1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hidden="1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hidden="1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hidden="1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hidden="1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hidden="1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hidden="1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hidden="1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hidden="1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hidden="1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hidden="1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hidden="1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hidden="1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hidden="1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hidden="1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hidden="1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hidden="1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hidden="1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hidden="1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hidden="1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hidden="1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hidden="1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hidden="1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hidden="1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hidden="1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hidden="1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hidden="1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hidden="1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hidden="1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hidden="1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hidden="1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hidden="1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hidden="1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hidden="1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hidden="1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hidden="1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hidden="1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hidden="1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hidden="1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hidden="1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hidden="1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hidden="1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hidden="1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hidden="1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hidden="1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hidden="1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hidden="1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hidden="1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hidden="1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hidden="1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hidden="1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hidden="1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hidden="1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hidden="1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hidden="1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hidden="1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hidden="1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hidden="1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hidden="1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hidden="1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hidden="1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hidden="1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hidden="1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hidden="1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hidden="1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hidden="1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hidden="1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hidden="1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hidden="1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hidden="1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hidden="1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hidden="1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hidden="1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hidden="1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hidden="1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hidden="1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hidden="1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hidden="1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hidden="1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hidden="1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hidden="1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hidden="1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hidden="1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hidden="1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hidden="1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hidden="1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hidden="1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hidden="1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hidden="1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hidden="1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hidden="1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hidden="1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hidden="1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hidden="1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hidden="1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hidden="1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hidden="1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hidden="1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hidden="1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hidden="1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hidden="1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hidden="1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hidden="1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hidden="1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hidden="1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hidden="1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hidden="1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hidden="1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hidden="1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hidden="1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hidden="1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hidden="1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hidden="1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hidden="1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hidden="1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hidden="1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hidden="1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hidden="1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hidden="1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hidden="1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hidden="1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hidden="1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hidden="1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hidden="1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hidden="1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hidden="1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hidden="1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hidden="1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hidden="1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hidden="1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hidden="1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hidden="1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hidden="1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hidden="1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hidden="1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hidden="1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hidden="1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hidden="1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hidden="1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hidden="1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hidden="1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hidden="1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hidden="1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hidden="1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hidden="1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hidden="1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hidden="1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hidden="1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hidden="1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hidden="1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hidden="1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hidden="1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hidden="1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hidden="1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hidden="1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hidden="1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hidden="1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hidden="1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hidden="1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hidden="1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hidden="1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hidden="1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hidden="1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hidden="1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hidden="1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hidden="1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hidden="1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hidden="1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hidden="1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hidden="1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hidden="1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hidden="1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hidden="1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hidden="1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hidden="1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hidden="1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hidden="1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hidden="1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hidden="1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hidden="1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hidden="1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hidden="1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hidden="1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hidden="1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hidden="1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hidden="1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hidden="1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hidden="1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hidden="1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hidden="1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hidden="1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hidden="1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hidden="1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hidden="1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hidden="1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hidden="1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hidden="1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hidden="1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hidden="1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hidden="1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hidden="1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hidden="1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hidden="1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hidden="1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hidden="1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hidden="1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hidden="1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hidden="1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hidden="1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hidden="1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hidden="1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hidden="1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hidden="1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hidden="1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hidden="1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hidden="1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hidden="1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hidden="1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hidden="1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hidden="1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hidden="1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hidden="1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hidden="1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hidden="1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hidden="1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hidden="1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hidden="1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hidden="1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3796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3797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hidden="1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hidden="1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hidden="1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hidden="1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hidden="1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hidden="1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hidden="1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hidden="1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hidden="1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hidden="1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hidden="1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hidden="1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hidden="1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hidden="1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hidden="1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hidden="1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hidden="1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hidden="1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hidden="1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hidden="1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hidden="1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hidden="1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hidden="1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hidden="1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hidden="1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hidden="1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hidden="1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hidden="1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hidden="1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hidden="1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3798</v>
      </c>
    </row>
    <row r="3306" spans="1:5" ht="15.75" hidden="1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hidden="1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hidden="1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hidden="1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hidden="1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hidden="1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hidden="1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hidden="1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hidden="1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hidden="1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hidden="1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hidden="1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hidden="1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hidden="1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hidden="1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hidden="1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hidden="1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hidden="1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hidden="1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hidden="1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hidden="1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hidden="1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hidden="1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hidden="1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hidden="1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hidden="1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hidden="1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hidden="1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hidden="1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hidden="1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hidden="1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hidden="1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hidden="1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hidden="1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hidden="1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hidden="1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hidden="1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hidden="1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hidden="1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hidden="1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hidden="1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hidden="1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hidden="1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hidden="1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hidden="1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hidden="1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hidden="1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hidden="1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hidden="1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hidden="1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hidden="1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hidden="1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hidden="1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hidden="1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hidden="1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hidden="1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hidden="1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hidden="1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hidden="1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hidden="1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hidden="1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hidden="1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hidden="1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hidden="1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hidden="1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hidden="1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hidden="1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hidden="1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hidden="1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hidden="1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hidden="1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hidden="1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hidden="1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hidden="1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hidden="1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hidden="1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hidden="1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hidden="1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hidden="1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hidden="1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hidden="1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hidden="1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hidden="1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hidden="1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hidden="1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hidden="1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hidden="1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hidden="1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hidden="1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hidden="1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hidden="1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hidden="1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hidden="1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hidden="1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hidden="1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hidden="1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hidden="1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hidden="1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hidden="1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hidden="1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hidden="1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hidden="1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hidden="1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hidden="1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hidden="1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hidden="1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hidden="1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hidden="1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hidden="1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hidden="1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hidden="1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hidden="1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hidden="1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hidden="1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hidden="1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hidden="1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hidden="1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hidden="1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hidden="1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hidden="1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hidden="1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hidden="1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hidden="1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hidden="1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hidden="1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hidden="1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hidden="1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hidden="1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hidden="1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hidden="1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hidden="1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hidden="1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hidden="1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hidden="1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hidden="1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hidden="1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hidden="1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hidden="1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hidden="1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hidden="1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hidden="1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hidden="1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hidden="1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hidden="1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hidden="1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hidden="1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hidden="1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hidden="1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hidden="1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hidden="1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hidden="1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hidden="1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hidden="1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hidden="1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hidden="1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hidden="1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hidden="1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hidden="1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hidden="1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hidden="1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hidden="1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hidden="1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hidden="1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hidden="1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hidden="1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hidden="1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hidden="1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hidden="1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hidden="1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hidden="1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hidden="1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hidden="1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hidden="1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hidden="1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hidden="1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hidden="1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hidden="1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>
    <filterColumn colId="0">
      <filters>
        <filter val="Obras e Serviços de Engenharia"/>
      </filters>
    </filterColumn>
  </autoFilter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3786</v>
      </c>
      <c r="C1" s="72" t="s">
        <v>177</v>
      </c>
      <c r="D1" s="72" t="s">
        <v>3787</v>
      </c>
      <c r="E1" s="72" t="s">
        <v>3788</v>
      </c>
      <c r="F1" s="75" t="s">
        <v>169</v>
      </c>
      <c r="G1" s="72" t="s">
        <v>3790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 t="str">
        <f>IF(A2=$F$2,B2,"")</f>
        <v/>
      </c>
      <c r="F2" t="str">
        <f>IF(Identificação!$B$5=0,"",Identificação!$B$5)</f>
        <v>Obras e Serviços de Engenharia</v>
      </c>
      <c r="G2">
        <f>IFERROR(SMALL($E$2:$E$250,D2),"")</f>
        <v>7</v>
      </c>
      <c r="H2" t="str">
        <f>IFERROR(VLOOKUP(G2,base!$C$2:$D$133,2,FALSE),"")</f>
        <v>serviços de engenharia/obras: resíduos sólidos</v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8</v>
      </c>
      <c r="H3" t="str">
        <f>IFERROR(VLOOKUP(G3,base!$C$2:$D$133,2,FALSE),"")</f>
        <v>serviços de engenharia/obras: edificações</v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>
        <f t="shared" si="1"/>
        <v>9</v>
      </c>
      <c r="H4" t="str">
        <f>IFERROR(VLOOKUP(G4,base!$C$2:$D$133,2,FALSE),"")</f>
        <v>serviços de engenharia/obras: rodovias, ferrovias e aeroportos</v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>
        <f t="shared" si="1"/>
        <v>10</v>
      </c>
      <c r="H5" t="str">
        <f>IFERROR(VLOOKUP(G5,base!$C$2:$D$133,2,FALSE),"")</f>
        <v>serviços de engenharia/obras: obras-de-arte-especiais</v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>
        <f t="shared" si="0"/>
        <v>7</v>
      </c>
      <c r="G6">
        <f t="shared" si="1"/>
        <v>11</v>
      </c>
      <c r="H6" t="str">
        <f>IFERROR(VLOOKUP(G6,base!$C$2:$D$133,2,FALSE),"")</f>
        <v>serviços de engenharia/obras: urbanização</v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>
        <f t="shared" si="0"/>
        <v>8</v>
      </c>
      <c r="G7">
        <f t="shared" si="1"/>
        <v>12</v>
      </c>
      <c r="H7" t="str">
        <f>IFERROR(VLOOKUP(G7,base!$C$2:$D$133,2,FALSE),"")</f>
        <v>serviços de engenharia/obras: infraestrutura de energia</v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>
        <f t="shared" si="0"/>
        <v>9</v>
      </c>
      <c r="G8">
        <f t="shared" si="1"/>
        <v>13</v>
      </c>
      <c r="H8" t="str">
        <f>IFERROR(VLOOKUP(G8,base!$C$2:$D$133,2,FALSE),"")</f>
        <v>serviços de engenharia/obras: saneamento</v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>
        <f t="shared" si="0"/>
        <v>10</v>
      </c>
      <c r="G9">
        <f t="shared" si="1"/>
        <v>14</v>
      </c>
      <c r="H9" t="str">
        <f>IFERROR(VLOOKUP(G9,base!$C$2:$D$133,2,FALSE),"")</f>
        <v>serviços de engenharia/obras: obras portuárias, marítimas e fluviais</v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>
        <f t="shared" si="0"/>
        <v>11</v>
      </c>
      <c r="G10">
        <f t="shared" si="1"/>
        <v>15</v>
      </c>
      <c r="H10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>
        <f t="shared" si="0"/>
        <v>12</v>
      </c>
      <c r="G11">
        <f t="shared" si="1"/>
        <v>16</v>
      </c>
      <c r="H1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>
        <f t="shared" si="0"/>
        <v>13</v>
      </c>
      <c r="G12">
        <f t="shared" si="1"/>
        <v>17</v>
      </c>
      <c r="H12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>
        <f t="shared" si="0"/>
        <v>14</v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>
        <f t="shared" si="0"/>
        <v>15</v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>
        <f t="shared" si="0"/>
        <v>16</v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>
        <f t="shared" si="0"/>
        <v>17</v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3789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3789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1" workbookViewId="0">
      <selection activeCell="C1" sqref="C1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3816</v>
      </c>
      <c r="F1" s="82" t="s">
        <v>178</v>
      </c>
      <c r="I1" s="108" t="s">
        <v>3746</v>
      </c>
      <c r="J1" s="108" t="s">
        <v>3745</v>
      </c>
      <c r="K1" s="82" t="s">
        <v>1</v>
      </c>
      <c r="L1" s="82" t="s">
        <v>169</v>
      </c>
      <c r="M1" s="82" t="s">
        <v>3688</v>
      </c>
      <c r="N1" s="82" t="s">
        <v>3778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4028</v>
      </c>
      <c r="J2" s="11" t="s">
        <v>4029</v>
      </c>
      <c r="K2" t="s">
        <v>3943</v>
      </c>
      <c r="L2" t="s">
        <v>3682</v>
      </c>
      <c r="M2" t="s">
        <v>3689</v>
      </c>
      <c r="N2" t="s">
        <v>3994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" t="s">
        <v>3848</v>
      </c>
      <c r="J3" s="11" t="s">
        <v>3849</v>
      </c>
      <c r="K3" t="s">
        <v>2</v>
      </c>
      <c r="L3" t="s">
        <v>3683</v>
      </c>
      <c r="M3" t="s">
        <v>3691</v>
      </c>
      <c r="N3" t="s">
        <v>3985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2" t="s">
        <v>3825</v>
      </c>
      <c r="J4" s="11" t="s">
        <v>3824</v>
      </c>
      <c r="K4" s="84" t="s">
        <v>3931</v>
      </c>
      <c r="L4" t="s">
        <v>3684</v>
      </c>
      <c r="M4" t="s">
        <v>3690</v>
      </c>
      <c r="N4" t="s">
        <v>3982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2" t="s">
        <v>3894</v>
      </c>
      <c r="J5" s="11" t="s">
        <v>3894</v>
      </c>
      <c r="K5" t="s">
        <v>3</v>
      </c>
      <c r="L5" t="s">
        <v>3686</v>
      </c>
      <c r="M5" t="s">
        <v>3692</v>
      </c>
      <c r="N5" t="s">
        <v>4007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2" t="s">
        <v>3827</v>
      </c>
      <c r="J6" s="11" t="s">
        <v>3826</v>
      </c>
      <c r="K6" t="s">
        <v>4002</v>
      </c>
      <c r="L6" t="s">
        <v>3685</v>
      </c>
      <c r="N6" t="s">
        <v>3995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2" t="s">
        <v>3895</v>
      </c>
      <c r="J7" s="11" t="s">
        <v>3896</v>
      </c>
      <c r="K7" t="s">
        <v>4003</v>
      </c>
      <c r="L7" t="s">
        <v>3680</v>
      </c>
      <c r="N7" t="s">
        <v>3983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" t="s">
        <v>3704</v>
      </c>
      <c r="J8" s="11" t="s">
        <v>3705</v>
      </c>
      <c r="K8" t="s">
        <v>8</v>
      </c>
      <c r="L8" t="s">
        <v>170</v>
      </c>
      <c r="N8" t="s">
        <v>4008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2" t="s">
        <v>3831</v>
      </c>
      <c r="J9" s="11" t="s">
        <v>3830</v>
      </c>
      <c r="K9" t="s">
        <v>4</v>
      </c>
      <c r="L9" t="s">
        <v>3681</v>
      </c>
      <c r="N9" t="s">
        <v>3996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" t="s">
        <v>3822</v>
      </c>
      <c r="J10" s="11" t="s">
        <v>3823</v>
      </c>
      <c r="K10" t="s">
        <v>3980</v>
      </c>
      <c r="L10" t="s">
        <v>3687</v>
      </c>
      <c r="N10" t="s">
        <v>3930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2" t="s">
        <v>3897</v>
      </c>
      <c r="J11" s="11" t="s">
        <v>3898</v>
      </c>
      <c r="K11" t="s">
        <v>3981</v>
      </c>
      <c r="N11" t="s">
        <v>4010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2" t="s">
        <v>3834</v>
      </c>
      <c r="J12" s="11" t="s">
        <v>3835</v>
      </c>
      <c r="K12" t="s">
        <v>3959</v>
      </c>
      <c r="N12" t="s">
        <v>4033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2" t="s">
        <v>3833</v>
      </c>
      <c r="J13" s="11" t="s">
        <v>3832</v>
      </c>
      <c r="K13" t="s">
        <v>3960</v>
      </c>
      <c r="N13" t="s">
        <v>3800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2" t="s">
        <v>3838</v>
      </c>
      <c r="J14" s="11" t="s">
        <v>3836</v>
      </c>
      <c r="K14" t="s">
        <v>5</v>
      </c>
      <c r="N14" t="s">
        <v>4011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2" t="s">
        <v>3938</v>
      </c>
      <c r="J15" s="11" t="s">
        <v>3939</v>
      </c>
      <c r="K15" t="s">
        <v>6</v>
      </c>
      <c r="N15" t="s">
        <v>3801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2" t="s">
        <v>3828</v>
      </c>
      <c r="J16" s="11" t="s">
        <v>3829</v>
      </c>
      <c r="K16" t="s">
        <v>4004</v>
      </c>
      <c r="N16" t="s">
        <v>3777</v>
      </c>
    </row>
    <row r="17" spans="3:14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3706</v>
      </c>
      <c r="J17" s="11" t="s">
        <v>3707</v>
      </c>
      <c r="K17" t="s">
        <v>4005</v>
      </c>
      <c r="N17" t="s">
        <v>3802</v>
      </c>
    </row>
    <row r="18" spans="3:14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" t="s">
        <v>3899</v>
      </c>
      <c r="J18" s="11" t="s">
        <v>3900</v>
      </c>
      <c r="K18" t="s">
        <v>4006</v>
      </c>
      <c r="N18" t="s">
        <v>4009</v>
      </c>
    </row>
    <row r="19" spans="3:14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2" t="s">
        <v>3843</v>
      </c>
      <c r="J19" s="11" t="s">
        <v>3844</v>
      </c>
      <c r="K19" t="s">
        <v>3962</v>
      </c>
      <c r="N19" t="s">
        <v>3795</v>
      </c>
    </row>
    <row r="20" spans="3:14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2" t="s">
        <v>3840</v>
      </c>
      <c r="J20" s="11" t="s">
        <v>3840</v>
      </c>
      <c r="K20" t="s">
        <v>3961</v>
      </c>
      <c r="N20" t="s">
        <v>3779</v>
      </c>
    </row>
    <row r="21" spans="3:14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2" t="s">
        <v>3846</v>
      </c>
      <c r="J21" s="11" t="s">
        <v>3845</v>
      </c>
      <c r="K21" t="s">
        <v>9</v>
      </c>
      <c r="N21" t="s">
        <v>4012</v>
      </c>
    </row>
    <row r="22" spans="3:14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2" t="s">
        <v>3934</v>
      </c>
      <c r="J22" s="11" t="s">
        <v>3936</v>
      </c>
      <c r="K22" t="s">
        <v>7</v>
      </c>
      <c r="N22" t="s">
        <v>3997</v>
      </c>
    </row>
    <row r="23" spans="3:14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2" t="s">
        <v>3935</v>
      </c>
      <c r="J23" s="11" t="s">
        <v>3937</v>
      </c>
      <c r="N23" t="s">
        <v>4031</v>
      </c>
    </row>
    <row r="24" spans="3:14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2" t="s">
        <v>3944</v>
      </c>
      <c r="J24" s="11" t="s">
        <v>3945</v>
      </c>
      <c r="N24" t="s">
        <v>4030</v>
      </c>
    </row>
    <row r="25" spans="3:14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" t="s">
        <v>3710</v>
      </c>
      <c r="J25" s="11" t="s">
        <v>3711</v>
      </c>
      <c r="N25" t="s">
        <v>3998</v>
      </c>
    </row>
    <row r="26" spans="3:14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2" t="s">
        <v>3839</v>
      </c>
      <c r="J26" s="11" t="s">
        <v>3837</v>
      </c>
      <c r="N26" t="s">
        <v>3792</v>
      </c>
    </row>
    <row r="27" spans="3:14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4041</v>
      </c>
      <c r="J27" s="11" t="s">
        <v>4042</v>
      </c>
      <c r="N27" t="s">
        <v>3781</v>
      </c>
    </row>
    <row r="28" spans="3:14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3903</v>
      </c>
      <c r="J28" s="11" t="s">
        <v>3904</v>
      </c>
      <c r="N28" t="s">
        <v>3993</v>
      </c>
    </row>
    <row r="29" spans="3:14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3891</v>
      </c>
      <c r="J29" s="11" t="s">
        <v>3892</v>
      </c>
      <c r="N29" t="s">
        <v>4032</v>
      </c>
    </row>
    <row r="30" spans="3:14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3901</v>
      </c>
      <c r="J30" s="11" t="s">
        <v>3902</v>
      </c>
      <c r="N30" t="s">
        <v>3999</v>
      </c>
    </row>
    <row r="31" spans="3:14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" t="s">
        <v>3708</v>
      </c>
      <c r="J31" s="11" t="s">
        <v>3709</v>
      </c>
      <c r="N31" t="s">
        <v>3793</v>
      </c>
    </row>
    <row r="32" spans="3:14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3958</v>
      </c>
      <c r="J32" s="11" t="s">
        <v>3957</v>
      </c>
      <c r="N32" t="s">
        <v>4000</v>
      </c>
    </row>
    <row r="33" spans="3:14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2" t="s">
        <v>3841</v>
      </c>
      <c r="J33" s="11" t="s">
        <v>3842</v>
      </c>
      <c r="N33" t="s">
        <v>4021</v>
      </c>
    </row>
    <row r="34" spans="3:14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" t="s">
        <v>3702</v>
      </c>
      <c r="J34" s="11" t="s">
        <v>18</v>
      </c>
      <c r="N34" t="s">
        <v>3780</v>
      </c>
    </row>
    <row r="35" spans="3:14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3712</v>
      </c>
      <c r="J35" s="11" t="s">
        <v>3712</v>
      </c>
      <c r="N35" t="s">
        <v>3776</v>
      </c>
    </row>
    <row r="36" spans="3:14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4026</v>
      </c>
      <c r="J36" s="11" t="s">
        <v>4027</v>
      </c>
      <c r="N36" t="s">
        <v>4034</v>
      </c>
    </row>
    <row r="37" spans="3:14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2" t="s">
        <v>3847</v>
      </c>
      <c r="J37" s="11" t="s">
        <v>3847</v>
      </c>
      <c r="N37" t="s">
        <v>4001</v>
      </c>
    </row>
    <row r="38" spans="3:14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3713</v>
      </c>
      <c r="J38" s="11" t="s">
        <v>3714</v>
      </c>
      <c r="N38" t="s">
        <v>3775</v>
      </c>
    </row>
    <row r="39" spans="3:14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3782</v>
      </c>
      <c r="J39" s="11" t="s">
        <v>3783</v>
      </c>
      <c r="N39" t="s">
        <v>3984</v>
      </c>
    </row>
    <row r="40" spans="3:14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3967</v>
      </c>
      <c r="J40" s="11" t="s">
        <v>3968</v>
      </c>
      <c r="N40" t="s">
        <v>3794</v>
      </c>
    </row>
    <row r="41" spans="3:14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3715</v>
      </c>
      <c r="J41" s="11" t="s">
        <v>3716</v>
      </c>
    </row>
    <row r="42" spans="3:14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" t="s">
        <v>3717</v>
      </c>
      <c r="J42" s="11" t="s">
        <v>3718</v>
      </c>
    </row>
    <row r="43" spans="3:14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" t="s">
        <v>3905</v>
      </c>
      <c r="J43" s="11" t="s">
        <v>3906</v>
      </c>
    </row>
    <row r="44" spans="3:14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" t="s">
        <v>3907</v>
      </c>
      <c r="J44" s="11" t="s">
        <v>3908</v>
      </c>
    </row>
    <row r="45" spans="3:14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" t="s">
        <v>3719</v>
      </c>
      <c r="J45" s="11" t="s">
        <v>3720</v>
      </c>
    </row>
    <row r="46" spans="3:14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2" t="s">
        <v>3854</v>
      </c>
      <c r="J46" s="11" t="s">
        <v>3854</v>
      </c>
    </row>
    <row r="47" spans="3:14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2" t="s">
        <v>3853</v>
      </c>
      <c r="J47" s="11" t="s">
        <v>3852</v>
      </c>
    </row>
    <row r="48" spans="3:14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2" t="s">
        <v>3851</v>
      </c>
      <c r="J48" s="11" t="s">
        <v>3850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" t="s">
        <v>3721</v>
      </c>
      <c r="J49" s="11" t="s">
        <v>3722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3946</v>
      </c>
      <c r="J50" s="11" t="s">
        <v>3947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3974</v>
      </c>
      <c r="J51" s="11" t="s">
        <v>3975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" t="s">
        <v>3698</v>
      </c>
      <c r="J52" s="11" t="s">
        <v>14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3723</v>
      </c>
      <c r="J53" s="11" t="s">
        <v>3724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4022</v>
      </c>
      <c r="J54" s="11" t="s">
        <v>4023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2" t="s">
        <v>3879</v>
      </c>
      <c r="J55" s="11" t="s">
        <v>3880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3725</v>
      </c>
      <c r="J56" s="11" t="s">
        <v>3726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3774</v>
      </c>
      <c r="J57" s="11" t="s">
        <v>3771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3796</v>
      </c>
      <c r="G58" s="84" t="s">
        <v>1912</v>
      </c>
      <c r="H58" s="84"/>
      <c r="I58" s="11" t="s">
        <v>3883</v>
      </c>
      <c r="J58" s="11" t="s">
        <v>3884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3940</v>
      </c>
      <c r="J59" s="11" t="s">
        <v>3941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3700</v>
      </c>
      <c r="J60" s="11" t="s">
        <v>16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4013</v>
      </c>
      <c r="J61" s="11" t="s">
        <v>4014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" t="s">
        <v>3727</v>
      </c>
      <c r="J62" s="11" t="s">
        <v>3727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3767</v>
      </c>
      <c r="J63" s="11" t="s">
        <v>3768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3769</v>
      </c>
      <c r="J64" s="11" t="s">
        <v>3770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3909</v>
      </c>
      <c r="J65" s="11" t="s">
        <v>3910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3728</v>
      </c>
      <c r="J66" s="11" t="s">
        <v>3729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" t="s">
        <v>3991</v>
      </c>
      <c r="J67" s="11" t="s">
        <v>3992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3697</v>
      </c>
      <c r="J68" s="11" t="s">
        <v>13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3911</v>
      </c>
      <c r="J69" s="11" t="s">
        <v>3912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2" t="s">
        <v>3893</v>
      </c>
      <c r="J70" s="11" t="s">
        <v>3855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3730</v>
      </c>
      <c r="J71" s="11" t="s">
        <v>3731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4015</v>
      </c>
      <c r="J72" s="11" t="s">
        <v>4016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" t="s">
        <v>3694</v>
      </c>
      <c r="J73" s="11" t="s">
        <v>10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" t="s">
        <v>3695</v>
      </c>
      <c r="J74" s="11" t="s">
        <v>11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" t="s">
        <v>4039</v>
      </c>
      <c r="J75" s="11" t="s">
        <v>4040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3976</v>
      </c>
      <c r="J76" s="11" t="s">
        <v>3977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4017</v>
      </c>
      <c r="J77" s="11" t="s">
        <v>4018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3696</v>
      </c>
      <c r="J78" s="11" t="s">
        <v>12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3765</v>
      </c>
      <c r="J79" s="11" t="s">
        <v>3969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3913</v>
      </c>
      <c r="J80" s="11" t="s">
        <v>3914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3972</v>
      </c>
      <c r="J81" s="11" t="s">
        <v>3973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" t="s">
        <v>3887</v>
      </c>
      <c r="J82" s="11" t="s">
        <v>3888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" t="s">
        <v>4037</v>
      </c>
      <c r="J83" s="11" t="s">
        <v>4038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" t="s">
        <v>3766</v>
      </c>
      <c r="J84" s="11" t="s">
        <v>3732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" t="s">
        <v>3948</v>
      </c>
      <c r="J85" s="11" t="s">
        <v>3949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3733</v>
      </c>
      <c r="J86" s="11" t="s">
        <v>3734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2" t="s">
        <v>3858</v>
      </c>
      <c r="J87" s="11" t="s">
        <v>3859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2" t="s">
        <v>3856</v>
      </c>
      <c r="J88" s="11" t="s">
        <v>3857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2" t="s">
        <v>3860</v>
      </c>
      <c r="J89" s="11" t="s">
        <v>3861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2" t="s">
        <v>3986</v>
      </c>
      <c r="J90" s="11" t="s">
        <v>3987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3970</v>
      </c>
      <c r="J91" s="11" t="s">
        <v>3971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" t="s">
        <v>3889</v>
      </c>
      <c r="J92" s="11" t="s">
        <v>3890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" t="s">
        <v>3703</v>
      </c>
      <c r="J93" s="11" t="s">
        <v>19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" t="s">
        <v>3735</v>
      </c>
      <c r="J94" s="11" t="s">
        <v>3735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" t="s">
        <v>3978</v>
      </c>
      <c r="J95" s="11" t="s">
        <v>3979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" t="s">
        <v>3784</v>
      </c>
      <c r="J96" s="11" t="s">
        <v>3736</v>
      </c>
    </row>
    <row r="97" spans="3:10" x14ac:dyDescent="0.25">
      <c r="C97" s="83">
        <v>736</v>
      </c>
      <c r="D97" s="83" t="s">
        <v>3789</v>
      </c>
      <c r="E97" s="83">
        <v>6</v>
      </c>
      <c r="F97" s="83" t="s">
        <v>280</v>
      </c>
      <c r="G97" s="84" t="s">
        <v>1951</v>
      </c>
      <c r="H97" s="84"/>
      <c r="I97" s="11" t="s">
        <v>3989</v>
      </c>
      <c r="J97" s="11" t="s">
        <v>3990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" t="s">
        <v>3915</v>
      </c>
      <c r="J98" s="11" t="s">
        <v>3916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" t="s">
        <v>3917</v>
      </c>
      <c r="J99" s="11" t="s">
        <v>3918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2" t="s">
        <v>3919</v>
      </c>
      <c r="J100" s="11" t="s">
        <v>3920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2" t="s">
        <v>3862</v>
      </c>
      <c r="J101" s="11" t="s">
        <v>3863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" t="s">
        <v>3885</v>
      </c>
      <c r="J102" s="11" t="s">
        <v>3886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2" t="s">
        <v>3864</v>
      </c>
      <c r="J103" s="11" t="s">
        <v>3865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" t="s">
        <v>3737</v>
      </c>
      <c r="J104" s="11" t="s">
        <v>3738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" t="s">
        <v>3921</v>
      </c>
      <c r="J105" s="11" t="s">
        <v>3922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" t="s">
        <v>3950</v>
      </c>
      <c r="J106" s="11" t="s">
        <v>3951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" t="s">
        <v>3739</v>
      </c>
      <c r="J107" s="11" t="s">
        <v>3740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2" t="s">
        <v>3866</v>
      </c>
      <c r="J108" s="11" t="s">
        <v>3923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3772</v>
      </c>
      <c r="J109" s="11" t="s">
        <v>3773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2" t="s">
        <v>3867</v>
      </c>
      <c r="J110" s="11" t="s">
        <v>3868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2" t="s">
        <v>3954</v>
      </c>
      <c r="J111" s="11" t="s">
        <v>3955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2" t="s">
        <v>3869</v>
      </c>
      <c r="J112" s="11" t="s">
        <v>3870</v>
      </c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 s="112" t="s">
        <v>3871</v>
      </c>
      <c r="J113" s="11" t="s">
        <v>3924</v>
      </c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 s="11" t="s">
        <v>3699</v>
      </c>
      <c r="J114" s="11" t="s">
        <v>15</v>
      </c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 s="11" t="s">
        <v>3741</v>
      </c>
      <c r="J115" s="11" t="s">
        <v>3742</v>
      </c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 s="112" t="s">
        <v>3878</v>
      </c>
      <c r="J116" s="11" t="s">
        <v>3877</v>
      </c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 s="11" t="s">
        <v>4024</v>
      </c>
      <c r="J117" s="11" t="s">
        <v>4025</v>
      </c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 s="112" t="s">
        <v>3876</v>
      </c>
      <c r="J118" s="11" t="s">
        <v>3876</v>
      </c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 s="112" t="s">
        <v>3925</v>
      </c>
      <c r="J119" s="11" t="s">
        <v>3926</v>
      </c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 s="112" t="s">
        <v>3927</v>
      </c>
      <c r="J120" s="11" t="s">
        <v>3928</v>
      </c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 s="112" t="s">
        <v>3952</v>
      </c>
      <c r="J121" s="11" t="s">
        <v>3953</v>
      </c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  <c r="I122" s="112" t="s">
        <v>3963</v>
      </c>
      <c r="J122" s="11" t="s">
        <v>3964</v>
      </c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  <c r="I123" s="112" t="s">
        <v>3872</v>
      </c>
      <c r="J123" s="11" t="s">
        <v>3873</v>
      </c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  <c r="I124" s="112" t="s">
        <v>3874</v>
      </c>
      <c r="J124" s="11" t="s">
        <v>3875</v>
      </c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  <c r="I125" s="11" t="s">
        <v>3693</v>
      </c>
      <c r="J125" s="11" t="s">
        <v>3748</v>
      </c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  <c r="I126" s="11" t="s">
        <v>3701</v>
      </c>
      <c r="J126" s="11" t="s">
        <v>17</v>
      </c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  <c r="I127" s="11" t="s">
        <v>4035</v>
      </c>
      <c r="J127" s="11" t="s">
        <v>4036</v>
      </c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  <c r="I128" s="11" t="s">
        <v>3988</v>
      </c>
      <c r="J128" s="11" t="s">
        <v>3929</v>
      </c>
    </row>
    <row r="129" spans="3:10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  <c r="I129" s="11" t="s">
        <v>4019</v>
      </c>
      <c r="J129" s="11" t="s">
        <v>4020</v>
      </c>
    </row>
    <row r="130" spans="3:10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  <c r="I130" s="11" t="s">
        <v>3965</v>
      </c>
      <c r="J130" s="11" t="s">
        <v>3966</v>
      </c>
    </row>
    <row r="131" spans="3:10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  <c r="I131" s="11" t="s">
        <v>3743</v>
      </c>
      <c r="J131" s="11" t="s">
        <v>3744</v>
      </c>
    </row>
    <row r="132" spans="3:10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  <c r="I132" s="112" t="s">
        <v>3881</v>
      </c>
      <c r="J132" s="11" t="s">
        <v>3882</v>
      </c>
    </row>
    <row r="133" spans="3:10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  <c r="I133"/>
      <c r="J133"/>
    </row>
    <row r="134" spans="3:10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  <c r="I134"/>
      <c r="J134"/>
    </row>
    <row r="135" spans="3:10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10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10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10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10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10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10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10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10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10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3797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3798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3817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3818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3819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3820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3803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3804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3805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3806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3807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3808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3809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3810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3811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3812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3813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3814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3815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I4:J132">
    <sortCondition ref="I4:I13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2025-10-10T12:43:42Z</dcterms:modified>
</cp:coreProperties>
</file>