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NCIA ELETRÔNICA Nº00-25 Ponte Picoli\PONTE PICCOLI\"/>
    </mc:Choice>
  </mc:AlternateContent>
  <xr:revisionPtr revIDLastSave="0" documentId="13_ncr:1_{CE0C4A78-1AC6-463C-A8AF-266FE312DAA3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81029"/>
</workbook>
</file>

<file path=xl/calcChain.xml><?xml version="1.0" encoding="utf-8"?>
<calcChain xmlns="http://schemas.openxmlformats.org/spreadsheetml/2006/main">
  <c r="K26" i="3" l="1"/>
  <c r="K14" i="3" l="1"/>
  <c r="O14" i="3"/>
  <c r="Q14" i="3"/>
  <c r="K17" i="3"/>
  <c r="K15" i="3" l="1"/>
  <c r="K16" i="3"/>
  <c r="B16" i="3" s="1"/>
  <c r="K18" i="3"/>
  <c r="K19" i="3"/>
  <c r="K20" i="3"/>
  <c r="K21" i="3"/>
  <c r="B21" i="3" s="1"/>
  <c r="K22" i="3"/>
  <c r="K23" i="3"/>
  <c r="K24" i="3"/>
  <c r="K25" i="3"/>
  <c r="K27" i="3"/>
  <c r="K28" i="3"/>
  <c r="B28" i="3" s="1"/>
  <c r="K29" i="3"/>
  <c r="K30" i="3"/>
  <c r="K31" i="3"/>
  <c r="K32" i="3"/>
  <c r="K33" i="3"/>
  <c r="K34" i="3"/>
  <c r="K35" i="3"/>
  <c r="K36" i="3"/>
  <c r="K37" i="3"/>
  <c r="K38" i="3"/>
  <c r="B38" i="3" s="1"/>
  <c r="K39" i="3"/>
  <c r="K40" i="3"/>
  <c r="K41" i="3"/>
  <c r="K42" i="3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20" i="3" s="1"/>
  <c r="E13" i="6"/>
  <c r="H13" i="6" s="1"/>
  <c r="O13" i="3"/>
  <c r="B22" i="3" l="1"/>
  <c r="B23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7" i="3" s="1"/>
  <c r="B29" i="3" s="1"/>
  <c r="B30" i="3" s="1"/>
  <c r="B31" i="3" s="1"/>
  <c r="B32" i="3" s="1"/>
  <c r="B33" i="3" s="1"/>
  <c r="B34" i="3" s="1"/>
  <c r="B13" i="6"/>
  <c r="C6" i="6" s="1"/>
  <c r="B7" i="2" s="1"/>
  <c r="B35" i="3" l="1"/>
  <c r="B36" i="3" s="1"/>
  <c r="B37" i="3" s="1"/>
  <c r="B39" i="3" l="1"/>
  <c r="B40" i="3" l="1"/>
  <c r="B41" i="3" l="1"/>
  <c r="B42" i="3" l="1"/>
  <c r="B8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<sst xmlns="http://schemas.openxmlformats.org/spreadsheetml/2006/main" count="15260" uniqueCount="4106">
  <si>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</si>
  <si>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</si>
  <si>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</si>
  <si>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</si>
  <si>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</si>
  <si>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</si>
  <si>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</si>
  <si>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</si>
  <si>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</si>
  <si>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</si>
  <si>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</si>
  <si>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</si>
  <si>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</si>
  <si>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</si>
  <si>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</si>
  <si>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</si>
  <si>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</si>
  <si>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</si>
  <si>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</si>
  <si>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</si>
  <si>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</si>
  <si>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</si>
  <si>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</si>
  <si>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</si>
  <si>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</si>
  <si>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</si>
  <si>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</si>
  <si>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</si>
  <si>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</si>
  <si>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</si>
  <si>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</si>
  <si>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</si>
  <si>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</si>
  <si>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</si>
  <si>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</si>
  <si>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</si>
  <si>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</si>
  <si>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</si>
  <si>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</si>
  <si>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</si>
  <si>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</si>
  <si>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</si>
  <si>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</si>
  <si>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</si>
  <si>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</si>
  <si>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</si>
  <si>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</si>
  <si>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</si>
  <si>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</si>
  <si>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</si>
  <si>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</si>
  <si>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</si>
  <si>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</si>
  <si>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</si>
  <si>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</si>
  <si>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</si>
  <si>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</si>
  <si>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</si>
  <si>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</si>
  <si>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</si>
  <si>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</si>
  <si>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</si>
  <si>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</si>
  <si>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</si>
  <si>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</si>
  <si>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</si>
  <si>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</si>
  <si>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</si>
  <si>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</si>
  <si>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</si>
  <si>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</si>
  <si>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</si>
  <si>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</si>
  <si>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</si>
  <si>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</si>
  <si>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</si>
  <si>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</si>
  <si>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</si>
  <si>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</si>
  <si>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</si>
  <si>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</si>
  <si>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</si>
  <si>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</si>
  <si>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</si>
  <si>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</si>
  <si>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</si>
  <si>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</si>
  <si>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</si>
  <si>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</si>
  <si>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</si>
  <si>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</si>
  <si>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</si>
  <si>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</si>
  <si>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</si>
  <si>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</si>
  <si>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</si>
  <si>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</si>
  <si>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</si>
  <si>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</si>
  <si>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</si>
  <si>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</si>
  <si>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</si>
  <si>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</si>
  <si>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</si>
  <si>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</si>
  <si>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</si>
  <si>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</si>
  <si>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</si>
  <si>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</si>
  <si>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</si>
  <si>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</si>
  <si>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</si>
  <si>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</si>
  <si>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</si>
  <si>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</si>
  <si>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</si>
  <si>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</si>
  <si>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</si>
  <si>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</si>
  <si>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</si>
  <si>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</si>
  <si>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</si>
  <si>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</si>
  <si>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</si>
  <si>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</si>
  <si>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</si>
  <si>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</si>
  <si>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</si>
  <si>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</si>
  <si>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</si>
  <si>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</si>
  <si>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</si>
  <si>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</si>
  <si>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</si>
  <si>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</si>
  <si>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</si>
  <si>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</si>
  <si>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</si>
  <si>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</si>
  <si>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</si>
  <si>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</si>
  <si>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</si>
  <si>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</si>
  <si>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</si>
  <si>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</si>
  <si>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</si>
  <si>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</si>
  <si>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</si>
  <si>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</si>
  <si>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</si>
  <si>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</si>
  <si>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</si>
  <si>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</si>
  <si>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</si>
  <si>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</si>
  <si>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</si>
  <si>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</si>
  <si>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</si>
  <si>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</si>
  <si>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</si>
  <si>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</si>
  <si>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</si>
  <si>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</si>
  <si>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</si>
  <si>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</si>
  <si>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</si>
  <si>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</si>
  <si>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</si>
  <si>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</si>
  <si>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</si>
  <si>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</si>
  <si>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</si>
  <si>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</si>
  <si>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</si>
  <si>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</si>
  <si>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</si>
  <si>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</si>
  <si>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</si>
  <si>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</si>
  <si>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</si>
  <si>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</si>
  <si>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</si>
  <si>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</si>
  <si>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</si>
  <si>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</si>
  <si>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</si>
  <si>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</si>
  <si>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</si>
  <si>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</si>
  <si>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</si>
  <si>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</si>
  <si>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</si>
  <si>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</si>
  <si>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</si>
  <si>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</si>
  <si>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</si>
  <si>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</si>
  <si>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</si>
  <si>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</si>
  <si>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</si>
  <si>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</si>
  <si>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</si>
  <si>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</si>
  <si>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</si>
  <si>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</si>
  <si>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</si>
  <si>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</si>
  <si>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</si>
  <si>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</si>
  <si>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</si>
  <si>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</si>
  <si>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</si>
  <si>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</si>
  <si>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</si>
  <si>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</si>
  <si>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</si>
  <si>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</si>
  <si>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</si>
  <si>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</si>
  <si>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</si>
  <si>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</si>
  <si>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</si>
  <si>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</si>
  <si>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</si>
  <si>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</si>
  <si>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</si>
  <si>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</si>
  <si>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</si>
  <si>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</si>
  <si>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</si>
  <si>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</si>
  <si>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</si>
  <si>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</si>
  <si>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</si>
  <si>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</si>
  <si>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</si>
  <si>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</si>
  <si>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</si>
  <si>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</si>
  <si>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</si>
  <si>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</si>
  <si>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</si>
  <si>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</si>
  <si>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</si>
  <si>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</si>
  <si>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</si>
  <si>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</si>
  <si>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</si>
  <si>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</si>
  <si>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</si>
  <si>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</si>
  <si>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</si>
  <si>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</si>
  <si>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</si>
  <si>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</si>
  <si>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</si>
  <si>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</si>
  <si>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</si>
  <si>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</si>
  <si>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</si>
  <si>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</si>
  <si>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</si>
  <si>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</si>
  <si>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</si>
  <si>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</si>
  <si>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</si>
  <si>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</si>
  <si>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</si>
  <si>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</si>
  <si>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</si>
  <si>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</si>
  <si>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</si>
  <si>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</si>
  <si>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</si>
  <si>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</si>
  <si>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</si>
  <si>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</si>
  <si>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</si>
  <si>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</si>
  <si>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</si>
  <si>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</si>
  <si>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</si>
  <si>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</si>
  <si>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</si>
  <si>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</si>
  <si>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</si>
  <si>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</si>
  <si>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</si>
  <si>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</si>
  <si>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</si>
  <si>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</si>
  <si>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</si>
  <si>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</si>
  <si>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</si>
  <si>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</si>
  <si>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</si>
  <si>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</si>
  <si>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</si>
  <si>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</si>
  <si>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</si>
  <si>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</si>
  <si>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</si>
  <si>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</si>
  <si>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</si>
  <si>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</si>
  <si>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</si>
  <si>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</si>
  <si>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</si>
  <si>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</si>
  <si>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</si>
  <si>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</si>
  <si>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</si>
  <si>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</si>
  <si>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</si>
  <si>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</si>
  <si>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</si>
  <si>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</si>
  <si>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</si>
  <si>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</si>
  <si>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</si>
  <si>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</si>
  <si>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</si>
  <si>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</si>
  <si>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</si>
  <si>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</si>
  <si>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</si>
  <si>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</si>
  <si>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</si>
  <si>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</si>
  <si>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</si>
  <si>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</si>
  <si>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</si>
  <si>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</si>
  <si>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</si>
  <si>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</si>
  <si>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</si>
  <si>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</si>
  <si>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</si>
  <si>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</si>
  <si>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</si>
  <si>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</si>
  <si>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</si>
  <si>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</si>
  <si>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</si>
  <si>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</si>
  <si>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</si>
  <si>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</si>
  <si>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</si>
  <si>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</si>
  <si>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</si>
  <si>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</si>
  <si>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</si>
  <si>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</si>
  <si>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</si>
  <si>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</si>
  <si>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</si>
  <si>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</si>
  <si>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</si>
  <si>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</si>
  <si>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</si>
  <si>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</si>
  <si>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</si>
  <si>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</si>
  <si>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</si>
  <si>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</si>
  <si>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</si>
  <si>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</si>
  <si>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</si>
  <si>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</si>
  <si>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</si>
  <si>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</si>
  <si>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</si>
  <si>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</si>
  <si>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</si>
  <si>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</si>
  <si>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</si>
  <si>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</si>
  <si>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</si>
  <si>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</si>
  <si>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</si>
  <si>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</si>
  <si>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</si>
  <si>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</si>
  <si>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</si>
  <si>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</si>
  <si>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</si>
  <si>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</si>
  <si>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</si>
  <si>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</si>
  <si>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</si>
  <si>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</si>
  <si>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</si>
  <si>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</si>
  <si>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</si>
  <si>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</si>
  <si>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</si>
  <si>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</si>
  <si>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</si>
  <si>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</si>
  <si>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</si>
  <si>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</si>
  <si>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</si>
  <si>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</si>
  <si>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</si>
  <si>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</si>
  <si>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</si>
  <si>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</si>
  <si>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</si>
  <si>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</si>
  <si>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</si>
  <si>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</si>
  <si>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</si>
  <si>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</si>
  <si>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</si>
  <si>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</si>
  <si>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</si>
  <si>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</si>
  <si>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</si>
  <si>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</si>
  <si>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</si>
  <si>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</si>
  <si>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</si>
  <si>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</si>
  <si>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</si>
  <si>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</si>
  <si>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</si>
  <si>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</si>
  <si>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</si>
  <si>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</si>
  <si>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</si>
  <si>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</si>
  <si>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</si>
  <si>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</si>
  <si>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</si>
  <si>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</si>
  <si>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</si>
  <si>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</si>
  <si>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</si>
  <si>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</si>
  <si>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</si>
  <si>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</si>
  <si>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</si>
  <si>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</si>
  <si>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</si>
  <si>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</si>
  <si>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</si>
  <si>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</si>
  <si>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</si>
  <si>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</si>
  <si>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</si>
  <si>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</si>
  <si>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</si>
  <si>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</si>
  <si>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</si>
  <si>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</si>
  <si>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</si>
  <si>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</si>
  <si>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</si>
  <si>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</si>
  <si>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</si>
  <si>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</si>
  <si>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</si>
  <si>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</si>
  <si>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</si>
  <si>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</si>
  <si>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</si>
  <si>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</si>
  <si>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</si>
  <si>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</si>
  <si>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</si>
  <si>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</si>
  <si>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</si>
  <si>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</si>
  <si>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</si>
  <si>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</si>
  <si>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</si>
  <si>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</si>
  <si>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</si>
  <si>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</si>
  <si>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</si>
  <si>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</si>
  <si>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</si>
  <si>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</si>
  <si>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</si>
  <si>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</si>
  <si>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</si>
  <si>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</si>
  <si>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</si>
  <si>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</si>
  <si>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</si>
  <si>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</si>
  <si>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</si>
  <si>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</si>
  <si>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</si>
  <si>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</si>
  <si>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</si>
  <si>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</si>
  <si>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</si>
  <si>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</si>
  <si>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</si>
  <si>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</si>
  <si>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</si>
  <si>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</si>
  <si>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</si>
  <si>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</si>
  <si>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</si>
  <si>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</si>
  <si>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</si>
  <si>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</si>
  <si>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</si>
  <si>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</si>
  <si>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</si>
  <si>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</si>
  <si>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</si>
  <si>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</si>
  <si>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</si>
  <si>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</si>
  <si>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</si>
  <si>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</si>
  <si>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</si>
  <si>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</si>
  <si>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</si>
  <si>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</si>
  <si>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</si>
  <si>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</si>
  <si>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</si>
  <si>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</si>
  <si>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</si>
  <si>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</si>
  <si>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</si>
  <si>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</si>
  <si>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</si>
  <si>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</si>
  <si>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</si>
  <si>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</si>
  <si>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</si>
  <si>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</si>
  <si>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</si>
  <si>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</si>
  <si>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</si>
  <si>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</si>
  <si>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</si>
  <si>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</si>
  <si>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</si>
  <si>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</si>
  <si>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</si>
  <si>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</si>
  <si>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</si>
  <si>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</si>
  <si>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</si>
  <si>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</si>
  <si>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</si>
  <si>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</si>
  <si>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</si>
  <si>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</si>
  <si>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</si>
  <si>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</si>
  <si>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</si>
  <si>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</si>
  <si>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</si>
  <si>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</si>
  <si>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</si>
  <si>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</si>
  <si>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</si>
  <si>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</si>
  <si>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</si>
  <si>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</si>
  <si>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</si>
  <si>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</si>
  <si>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</si>
  <si>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</si>
  <si>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</si>
  <si>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</si>
  <si>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</si>
  <si>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</si>
  <si>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</si>
  <si>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</si>
  <si>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</si>
  <si>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</si>
  <si>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</si>
  <si>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</si>
  <si>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</si>
  <si>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</si>
  <si>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</si>
  <si>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</si>
  <si>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</si>
  <si>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</si>
  <si>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</si>
  <si>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</si>
  <si>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</si>
  <si>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</si>
  <si>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</si>
  <si>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</si>
  <si>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</si>
  <si>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</si>
  <si>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</si>
  <si>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</si>
  <si>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</si>
  <si>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</si>
  <si>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</si>
  <si>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</si>
  <si>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</si>
  <si>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</si>
  <si>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</si>
  <si>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</si>
  <si>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</si>
  <si>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</si>
  <si>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</si>
  <si>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</si>
  <si>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</si>
  <si>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</si>
  <si>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</si>
  <si>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</si>
  <si>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</si>
  <si>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</si>
  <si>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</si>
  <si>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</si>
  <si>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</si>
  <si>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</si>
  <si>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</si>
  <si>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</si>
  <si>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</si>
  <si>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</si>
  <si>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</si>
  <si>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</si>
  <si>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</si>
  <si>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</si>
  <si>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</si>
  <si>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</si>
  <si>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</si>
  <si>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</si>
  <si>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</si>
  <si>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</si>
  <si>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</si>
  <si>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</si>
  <si>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</si>
  <si>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</si>
  <si>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</si>
  <si>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</si>
  <si>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</si>
  <si>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</si>
  <si>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</si>
  <si>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</si>
  <si>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</si>
  <si>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</si>
  <si>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</si>
  <si>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</si>
  <si>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</si>
  <si>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</si>
  <si>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</si>
  <si>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</si>
  <si>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</si>
  <si>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</si>
  <si>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</si>
  <si>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</si>
  <si>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</si>
  <si>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</si>
  <si>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</si>
  <si>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</si>
  <si>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</si>
  <si>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</si>
  <si>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</si>
  <si>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</si>
  <si>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</si>
  <si>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</si>
  <si>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</si>
  <si>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</si>
  <si>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</si>
  <si>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</si>
  <si>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</si>
  <si>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</si>
  <si>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</si>
  <si>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</si>
  <si>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</si>
  <si>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</si>
  <si>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</si>
  <si>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</si>
  <si>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</si>
  <si>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</si>
  <si>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</si>
  <si>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</si>
  <si>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</si>
  <si>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</si>
  <si>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</si>
  <si>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</si>
  <si>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</si>
  <si>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</si>
  <si>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</si>
  <si>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</si>
  <si>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</si>
  <si>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</si>
  <si>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</si>
  <si>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</si>
  <si>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</si>
  <si>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</si>
  <si>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</si>
  <si>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</si>
  <si>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</si>
  <si>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</si>
  <si>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</si>
  <si>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</si>
  <si>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</si>
  <si>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</si>
  <si>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</si>
  <si>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</si>
  <si>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</si>
  <si>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</si>
  <si>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</si>
  <si>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</si>
  <si>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</si>
  <si>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</si>
  <si>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</si>
  <si>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</si>
  <si>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</si>
  <si>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</si>
  <si>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</si>
  <si>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</si>
  <si>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</si>
  <si>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</si>
  <si>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</si>
  <si>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</si>
  <si>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</si>
  <si>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</si>
  <si>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</si>
  <si>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</si>
  <si>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</si>
  <si>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</si>
  <si>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</si>
  <si>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</si>
  <si>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</si>
  <si>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</si>
  <si>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</si>
  <si>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</si>
  <si>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</si>
  <si>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</si>
  <si>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</si>
  <si>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</si>
  <si>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</si>
  <si>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</si>
  <si>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</si>
  <si>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</si>
  <si>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</si>
  <si>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</si>
  <si>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</si>
  <si>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</si>
  <si>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</si>
  <si>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</si>
  <si>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</si>
  <si>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</si>
  <si>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</si>
  <si>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</si>
  <si>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</si>
  <si>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</si>
  <si>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</si>
  <si>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</si>
  <si>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</si>
  <si>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</si>
  <si>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</si>
  <si>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</si>
  <si>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</si>
  <si>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</si>
  <si>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</si>
  <si>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</si>
  <si>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</si>
  <si>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</si>
  <si>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</si>
  <si>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</si>
  <si>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</si>
  <si>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</si>
  <si>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</si>
  <si>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</si>
  <si>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</si>
  <si>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</si>
  <si>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</si>
  <si>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</si>
  <si>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</si>
  <si>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</si>
  <si>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</si>
  <si>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</si>
  <si>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</si>
  <si>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</si>
  <si>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</si>
  <si>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</si>
  <si>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</si>
  <si>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</si>
  <si>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</si>
  <si>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</si>
  <si>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</si>
  <si>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</si>
  <si>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</si>
  <si>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</si>
  <si>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</si>
  <si>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</si>
  <si>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</si>
  <si>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</si>
  <si>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</si>
  <si>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</si>
  <si>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</si>
  <si>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</si>
  <si>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</si>
  <si>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</si>
  <si>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</si>
  <si>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</si>
  <si>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</si>
  <si>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</si>
  <si>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</si>
  <si>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</si>
  <si>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</si>
  <si>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</si>
  <si>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</si>
  <si>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</si>
  <si>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</si>
  <si>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</si>
  <si>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</si>
  <si>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</si>
  <si>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</si>
  <si>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</si>
  <si>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</si>
  <si>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</si>
  <si>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</si>
  <si>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</si>
  <si>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</si>
  <si>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</si>
  <si>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</si>
  <si>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</si>
  <si>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</si>
  <si>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</si>
  <si>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</si>
  <si>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</si>
  <si>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</si>
  <si>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</si>
  <si>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</si>
  <si>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</si>
  <si>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</si>
  <si>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</si>
  <si>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</si>
  <si>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</si>
  <si>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</si>
  <si>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</si>
  <si>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</si>
  <si>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</si>
  <si>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</si>
  <si>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</si>
  <si>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</si>
  <si>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</si>
  <si>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</si>
  <si>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</si>
  <si>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</si>
  <si>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</si>
  <si>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</si>
  <si>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</si>
  <si>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</si>
  <si>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</si>
  <si>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</si>
  <si>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</si>
  <si>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</si>
  <si>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</si>
  <si>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</si>
  <si>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</si>
  <si>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</si>
  <si>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</si>
  <si>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</si>
  <si>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</si>
  <si>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</si>
  <si>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</si>
  <si>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</si>
  <si>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</si>
  <si>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</si>
  <si>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</si>
  <si>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</si>
  <si>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</si>
  <si>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</si>
  <si>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</si>
  <si>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</si>
  <si>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</si>
  <si>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</si>
  <si>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</si>
  <si>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</si>
  <si>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</si>
  <si>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</si>
  <si>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</si>
  <si>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</si>
  <si>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</si>
  <si>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</si>
  <si>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</si>
  <si>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</si>
  <si>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</si>
  <si>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</si>
  <si>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</si>
  <si>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</si>
  <si>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</si>
  <si>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</si>
  <si>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</si>
  <si>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</si>
  <si>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</si>
  <si>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</si>
  <si>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</si>
  <si>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</si>
  <si>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</si>
  <si>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</si>
  <si>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</si>
  <si>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</si>
  <si>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</si>
  <si>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</si>
  <si>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</si>
  <si>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</si>
  <si>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</si>
  <si>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</si>
  <si>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</si>
  <si>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</si>
  <si>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</si>
  <si>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</si>
  <si>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</si>
  <si>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</si>
  <si>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</si>
  <si>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</si>
  <si>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</si>
  <si>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</si>
  <si>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</si>
  <si>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</si>
  <si>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</si>
  <si>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</si>
  <si>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</si>
  <si>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</si>
  <si>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</si>
  <si>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</si>
  <si>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</si>
  <si>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</si>
  <si>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</si>
  <si>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</si>
  <si>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</si>
  <si>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</si>
  <si>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</si>
  <si>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</si>
  <si>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</si>
  <si>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</si>
  <si>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</si>
  <si>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</si>
  <si>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</si>
  <si>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</si>
  <si>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</si>
  <si>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</si>
  <si>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</si>
  <si>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</si>
  <si>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</si>
  <si>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</si>
  <si>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</si>
  <si>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</si>
  <si>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</si>
  <si>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</si>
  <si>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</si>
  <si>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</si>
  <si>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</si>
  <si>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</si>
  <si>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</si>
  <si>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</si>
  <si>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</si>
  <si>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</si>
  <si>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</si>
  <si>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</si>
  <si>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</si>
  <si>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</si>
  <si>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</si>
  <si>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</si>
  <si>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</si>
  <si>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</si>
  <si>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</si>
  <si>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</si>
  <si>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</si>
  <si>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</si>
  <si>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</si>
  <si>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</si>
  <si>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</si>
  <si>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</si>
  <si>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</si>
  <si>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</si>
  <si>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</si>
  <si>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</si>
  <si>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</si>
  <si>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</si>
  <si>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</si>
  <si>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</si>
  <si>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</si>
  <si>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</si>
  <si>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</si>
  <si>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</si>
  <si>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</si>
  <si>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</si>
  <si>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</si>
  <si>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</si>
  <si>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</si>
  <si>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</si>
  <si>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</si>
  <si>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</si>
  <si>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</si>
  <si>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</si>
  <si>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</si>
  <si>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</si>
  <si>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</si>
  <si>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</si>
  <si>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</si>
  <si>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</si>
  <si>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</si>
  <si>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</si>
  <si>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</si>
  <si>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</si>
  <si>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</si>
  <si>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</si>
  <si>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</si>
  <si>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</si>
  <si>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</si>
  <si>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</si>
  <si>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</si>
  <si>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</si>
  <si>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</si>
  <si>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</si>
  <si>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</si>
  <si>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</si>
  <si>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</si>
  <si>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</si>
  <si>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</si>
  <si>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</si>
  <si>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</si>
  <si>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</si>
  <si>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</si>
  <si>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</si>
  <si>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</si>
  <si>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</si>
  <si>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</si>
  <si>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</si>
  <si>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</si>
  <si>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</si>
  <si>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</si>
  <si>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</si>
  <si>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</si>
  <si>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</si>
  <si>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</si>
  <si>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</si>
  <si>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</si>
  <si>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</si>
  <si>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</si>
  <si>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</si>
  <si>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</si>
  <si>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</si>
  <si>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</si>
  <si>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</si>
  <si>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</si>
  <si>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</si>
  <si>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</si>
  <si>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</si>
  <si>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</si>
  <si>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</si>
  <si>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</si>
  <si>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</si>
  <si>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</si>
  <si>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</si>
  <si>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</si>
  <si>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</si>
  <si>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</si>
  <si>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</si>
  <si>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</si>
  <si>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</si>
  <si>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</si>
  <si>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</si>
  <si>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</si>
  <si>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</si>
  <si>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</si>
  <si>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</si>
  <si>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</si>
  <si>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</si>
  <si>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</si>
  <si>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</si>
  <si>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</si>
  <si>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</si>
  <si>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</si>
  <si>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</si>
  <si>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</si>
  <si>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</si>
  <si>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</si>
  <si>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</si>
  <si>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</si>
  <si>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</si>
  <si>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</si>
  <si>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</si>
  <si>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</si>
  <si>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</si>
  <si>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</si>
  <si>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</si>
  <si>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</si>
  <si>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</si>
  <si>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</si>
  <si>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</si>
  <si>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</si>
  <si>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</si>
  <si>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</si>
  <si>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</si>
  <si>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</si>
  <si>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</si>
  <si>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</si>
  <si>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</si>
  <si>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</si>
  <si>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</si>
  <si>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</si>
  <si>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</si>
  <si>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</si>
  <si>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</si>
  <si>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</si>
  <si>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</si>
  <si>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</si>
  <si>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</si>
  <si>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</si>
  <si>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</si>
  <si>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</si>
  <si>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</si>
  <si>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</si>
  <si>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</si>
  <si>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</si>
  <si>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</si>
  <si>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</si>
  <si>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</si>
  <si>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</si>
  <si>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</si>
  <si>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</si>
  <si>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</si>
  <si>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</si>
  <si>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</si>
  <si>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</si>
  <si>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</si>
  <si>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</si>
  <si>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</si>
  <si>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</si>
  <si>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</si>
  <si>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</si>
  <si>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</si>
  <si>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</si>
  <si>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</si>
  <si>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</si>
  <si>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</si>
  <si>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</si>
  <si>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</si>
  <si>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</si>
  <si>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</si>
  <si>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</si>
  <si>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</si>
  <si>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</si>
  <si>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</si>
  <si>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</si>
  <si>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</si>
  <si>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</si>
  <si>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</si>
  <si>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</si>
  <si>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</si>
  <si>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</si>
  <si>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</si>
  <si>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</si>
  <si>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</si>
  <si>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</si>
  <si>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</si>
  <si>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</si>
  <si>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</si>
  <si>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</si>
  <si>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</si>
  <si>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</si>
  <si>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</si>
  <si>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</si>
  <si>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</si>
  <si>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</si>
  <si>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</si>
  <si>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</si>
  <si>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</si>
  <si>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</si>
  <si>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</si>
  <si>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</si>
  <si>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</si>
  <si>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</si>
  <si>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</si>
  <si>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</si>
  <si>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</si>
  <si>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</si>
  <si>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</si>
  <si>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</si>
  <si>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</si>
  <si>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</si>
  <si>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</si>
  <si>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</si>
  <si>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</si>
  <si>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</si>
  <si>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</si>
  <si>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</si>
  <si>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</si>
  <si>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</si>
  <si>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</si>
  <si>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</si>
  <si>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</si>
  <si>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</si>
  <si>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</si>
  <si>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</si>
  <si>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</si>
  <si>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</si>
  <si>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</si>
  <si>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</si>
  <si>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</si>
  <si>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</si>
  <si>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</si>
  <si>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</si>
  <si>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</si>
  <si>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</si>
  <si>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</si>
  <si>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</si>
  <si>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</si>
  <si>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</si>
  <si>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</si>
  <si>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</si>
  <si>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</si>
  <si>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</si>
  <si>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</si>
  <si>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</si>
  <si>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</si>
  <si>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</si>
  <si>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</si>
  <si>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</si>
  <si>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</si>
  <si>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</si>
  <si>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</si>
  <si>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</si>
  <si>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</si>
  <si>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</si>
  <si>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</si>
  <si>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</si>
  <si>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</si>
  <si>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</si>
  <si>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</si>
  <si>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</si>
  <si>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</si>
  <si>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</si>
  <si>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</si>
  <si>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</si>
  <si>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</si>
  <si>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</si>
  <si>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</si>
  <si>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</si>
  <si>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</si>
  <si>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</si>
  <si>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</si>
  <si>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</si>
  <si>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</si>
  <si>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</si>
  <si>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</si>
  <si>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</si>
  <si>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</si>
  <si>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</si>
  <si>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</si>
  <si>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</si>
  <si>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</si>
  <si>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</si>
  <si>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</si>
  <si>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</si>
  <si>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</si>
  <si>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</si>
  <si>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</si>
  <si>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</si>
  <si>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</si>
  <si>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</si>
  <si>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</si>
  <si>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</si>
  <si>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</si>
  <si>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</si>
  <si>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</si>
  <si>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</si>
  <si>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</si>
  <si>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</si>
  <si>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</si>
  <si>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</si>
  <si>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</si>
  <si>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</si>
  <si>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</si>
  <si>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</si>
  <si>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</si>
  <si>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</si>
  <si>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</si>
  <si>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</si>
  <si>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</si>
  <si>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</si>
  <si>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</si>
  <si>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</si>
  <si>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</si>
  <si>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</si>
  <si>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</si>
  <si>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</si>
  <si>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</si>
  <si>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</si>
  <si>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</si>
  <si>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</si>
  <si>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</si>
  <si>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</si>
  <si>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</si>
  <si>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</si>
  <si>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</si>
  <si>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</si>
  <si>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</si>
  <si>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</si>
  <si>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</si>
  <si>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</si>
  <si>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</si>
  <si>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</si>
  <si>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</si>
  <si>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</si>
  <si>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</si>
  <si>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</si>
  <si>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</si>
  <si>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</si>
  <si>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</si>
  <si>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</si>
  <si>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</si>
  <si>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</si>
  <si>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</si>
  <si>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</si>
  <si>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</si>
  <si>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</si>
  <si>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</si>
  <si>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</si>
  <si>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</si>
  <si>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</si>
  <si>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</si>
  <si>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</si>
  <si>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</si>
  <si>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</si>
  <si>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</si>
  <si>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</si>
  <si>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</si>
  <si>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</si>
  <si>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</si>
  <si>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</si>
  <si>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</si>
  <si>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</si>
  <si>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</si>
  <si>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</si>
  <si>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</si>
  <si>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</si>
  <si>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</si>
  <si>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</si>
  <si>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</si>
  <si>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</si>
  <si>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</si>
  <si>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</si>
  <si>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</si>
  <si>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</si>
  <si>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</si>
  <si>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</si>
  <si>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</si>
  <si>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</si>
  <si>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</si>
  <si>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</si>
  <si>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</si>
  <si>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</si>
  <si>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</si>
  <si>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</si>
  <si>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</si>
  <si>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</si>
  <si>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</si>
  <si>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</si>
  <si>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</si>
  <si>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</si>
  <si>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</si>
  <si>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</si>
  <si>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</si>
  <si>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</si>
  <si>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</si>
  <si>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</si>
  <si>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</si>
  <si>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</si>
  <si>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</si>
  <si>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</si>
  <si>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</si>
  <si>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</si>
  <si>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</si>
  <si>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</si>
  <si>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</si>
  <si>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</si>
  <si>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</si>
  <si>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</si>
  <si>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</si>
  <si>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</si>
  <si>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</si>
  <si>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</si>
  <si>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</si>
  <si>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</si>
  <si>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</si>
  <si>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</si>
  <si>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</si>
  <si>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</si>
  <si>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</si>
  <si>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</si>
  <si>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</si>
  <si>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</si>
  <si>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</si>
  <si>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</si>
  <si>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</si>
  <si>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</si>
  <si>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</si>
  <si>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</si>
  <si>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</si>
  <si>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</si>
  <si>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</si>
  <si>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</si>
  <si>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</si>
  <si>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</si>
  <si>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</si>
  <si>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</si>
  <si>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</si>
  <si>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</si>
  <si>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</si>
  <si>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</si>
  <si>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</si>
  <si>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</si>
  <si>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</si>
  <si>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</si>
  <si>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</si>
  <si>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</si>
  <si>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</si>
  <si>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</si>
  <si>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</si>
  <si>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</si>
  <si>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</si>
  <si>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</si>
  <si>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</si>
  <si>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</si>
  <si>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</si>
  <si>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</si>
  <si>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</si>
  <si>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</si>
  <si>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</si>
  <si>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</si>
  <si>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</si>
  <si>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</si>
  <si>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</si>
  <si>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</si>
  <si>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</si>
  <si>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</si>
  <si>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</si>
  <si>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</si>
  <si>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</si>
  <si>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</si>
  <si>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</si>
  <si>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</si>
  <si>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</si>
  <si>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</si>
  <si>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</si>
  <si>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</si>
  <si>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</si>
  <si>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</si>
  <si>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</si>
  <si>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</si>
  <si>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</si>
  <si>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</si>
  <si>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</si>
  <si>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</si>
  <si>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</si>
  <si>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</si>
  <si>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</si>
  <si>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</si>
  <si>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</si>
  <si>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</si>
  <si>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</si>
  <si>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</si>
  <si>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</si>
  <si>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</si>
  <si>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</si>
  <si>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</si>
  <si>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</si>
  <si>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</si>
  <si>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</si>
  <si>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</si>
  <si>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</si>
  <si>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</si>
  <si>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</si>
  <si>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</si>
  <si>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</si>
  <si>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</si>
  <si>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</si>
  <si>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</si>
  <si>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</si>
  <si>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</si>
  <si>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</si>
  <si>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</si>
  <si>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</si>
  <si>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</si>
  <si>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</si>
  <si>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</si>
  <si>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</si>
  <si>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</si>
  <si>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</si>
  <si>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</si>
  <si>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</si>
  <si>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</si>
  <si>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</si>
  <si>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</si>
  <si>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</si>
  <si>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</si>
  <si>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</si>
  <si>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</si>
  <si>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</si>
  <si>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</si>
  <si>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</si>
  <si>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</si>
  <si>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</si>
  <si>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</si>
  <si>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</si>
  <si>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</si>
  <si>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</si>
  <si>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</si>
  <si>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</si>
  <si>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</si>
  <si>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</si>
  <si>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</si>
  <si>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</si>
  <si>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</si>
  <si>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</si>
  <si>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</si>
  <si>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</si>
  <si>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</si>
  <si>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</si>
  <si>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</si>
  <si>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</si>
  <si>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</si>
  <si>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</si>
  <si>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</si>
  <si>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</si>
  <si>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</si>
  <si>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</si>
  <si>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</si>
  <si>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</si>
  <si>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</si>
  <si>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</si>
  <si>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</si>
  <si>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</si>
  <si>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</si>
  <si>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</si>
  <si>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</si>
  <si>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</si>
  <si>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</si>
  <si>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</si>
  <si>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</si>
  <si>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</si>
  <si>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</si>
  <si>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</si>
  <si>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</si>
  <si>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</si>
  <si>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</si>
  <si>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</si>
  <si>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</si>
  <si>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</si>
  <si>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</si>
  <si>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</si>
  <si>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</si>
  <si>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</si>
  <si>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</si>
  <si>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</si>
  <si>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</si>
  <si>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</si>
  <si>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</si>
  <si>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</si>
  <si>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</si>
  <si>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</si>
  <si>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</si>
  <si>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</si>
  <si>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</si>
  <si>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</si>
  <si>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</si>
  <si>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</si>
  <si>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</si>
  <si>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</si>
  <si>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</si>
  <si>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</si>
  <si>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</si>
  <si>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</si>
  <si>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</si>
  <si>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</si>
  <si>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</si>
  <si>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</si>
  <si>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</si>
  <si>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</si>
  <si>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</si>
  <si>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</si>
  <si>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</si>
  <si>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</si>
  <si>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</si>
  <si>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</si>
  <si>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</si>
  <si>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</si>
  <si>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</si>
  <si>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</si>
  <si>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</si>
  <si>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</si>
  <si>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</si>
  <si>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</si>
  <si>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</si>
  <si>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</si>
  <si>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</si>
  <si>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</si>
  <si>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</si>
  <si>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</si>
  <si>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</si>
  <si>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</si>
  <si>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</si>
  <si>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</si>
  <si>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</si>
  <si>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</si>
  <si>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</si>
  <si>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</si>
  <si>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</si>
  <si>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</si>
  <si>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</si>
  <si>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</si>
  <si>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</si>
  <si>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</si>
  <si>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</si>
  <si>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</si>
  <si>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</si>
  <si>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</si>
  <si>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</si>
  <si>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</si>
  <si>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</si>
  <si>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</si>
  <si>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</si>
  <si>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</si>
  <si>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</si>
  <si>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</si>
  <si>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</si>
  <si>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</si>
  <si>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</si>
  <si>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</si>
  <si>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</si>
  <si>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</si>
  <si>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</si>
  <si>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</si>
  <si>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</si>
  <si>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</si>
  <si>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</si>
  <si>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</si>
  <si>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</si>
  <si>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</si>
  <si>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</si>
  <si>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</si>
  <si>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</si>
  <si>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</si>
  <si>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</si>
  <si>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</si>
  <si>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</si>
  <si>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</si>
  <si>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</si>
  <si>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</si>
  <si>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</si>
  <si>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</si>
  <si>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</si>
  <si>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</si>
  <si>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</si>
  <si>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</si>
  <si>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</si>
  <si>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</si>
  <si>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</si>
  <si>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</si>
  <si>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</si>
  <si>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</si>
  <si>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</si>
  <si>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</si>
  <si>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</si>
  <si>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</si>
  <si>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</si>
  <si>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</si>
  <si>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</si>
  <si>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</si>
  <si>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</si>
  <si>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</si>
  <si>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</si>
  <si>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</si>
  <si>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</si>
  <si>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</si>
  <si>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</si>
  <si>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</si>
  <si>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</si>
  <si>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</si>
  <si>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</si>
  <si>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</si>
  <si>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</si>
  <si>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</si>
  <si>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</si>
  <si>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</si>
  <si>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</si>
  <si>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</si>
  <si>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</si>
  <si>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</si>
  <si>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</si>
  <si>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</si>
  <si>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</si>
  <si>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</si>
  <si>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</si>
  <si>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</si>
  <si>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</si>
  <si>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</si>
  <si>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</si>
  <si>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</si>
  <si>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</si>
  <si>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</si>
  <si>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</si>
  <si>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</si>
  <si>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</si>
  <si>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</si>
  <si>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</si>
  <si>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</si>
  <si>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</si>
  <si>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</si>
  <si>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</si>
  <si>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</si>
  <si>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</si>
  <si>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</si>
  <si>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</si>
  <si>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</si>
  <si>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</si>
  <si>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</si>
  <si>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</si>
  <si>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</si>
  <si>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</si>
  <si>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</si>
  <si>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</si>
  <si>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</si>
  <si>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</si>
  <si>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</si>
  <si>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</si>
  <si>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</si>
  <si>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</si>
  <si>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</si>
  <si>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</si>
  <si>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</si>
  <si>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</si>
  <si>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</si>
  <si>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</si>
  <si>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</si>
  <si>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</si>
  <si>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</si>
  <si>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</si>
  <si>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</si>
  <si>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</si>
  <si>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</si>
  <si>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</si>
  <si>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</si>
  <si>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</si>
  <si>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</si>
  <si>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</si>
  <si>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</si>
  <si>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</si>
  <si>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</si>
  <si>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</si>
  <si>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</si>
  <si>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</si>
  <si>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</si>
  <si>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</si>
  <si>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</si>
  <si>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</si>
  <si>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</si>
  <si>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</si>
  <si>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</si>
  <si>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</si>
  <si>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</si>
  <si>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</si>
  <si>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</si>
  <si>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</si>
  <si>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</si>
  <si>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</si>
  <si>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</si>
  <si>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</si>
  <si>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</si>
  <si>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</si>
  <si>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</si>
  <si>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</si>
  <si>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</si>
  <si>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</si>
  <si>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</si>
  <si>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</si>
  <si>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</si>
  <si>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</si>
  <si>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</si>
  <si>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</si>
  <si>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</si>
  <si>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</si>
  <si>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</si>
  <si>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</si>
  <si>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</si>
  <si>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</si>
  <si>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</si>
  <si>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</si>
  <si>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</si>
  <si>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</si>
  <si>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</si>
  <si>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</si>
  <si>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</si>
  <si>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</si>
  <si>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</si>
  <si>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</si>
  <si>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</si>
  <si>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</si>
  <si>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</si>
  <si>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</si>
  <si>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</si>
  <si>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</si>
  <si>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</si>
  <si>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</si>
  <si>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</si>
  <si>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</si>
  <si>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</si>
  <si>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</si>
  <si>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</si>
  <si>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</si>
  <si>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</si>
  <si>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</si>
  <si>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</si>
  <si>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</si>
  <si>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</si>
  <si>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</si>
  <si>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</si>
  <si>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</si>
  <si>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</si>
  <si>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</si>
  <si>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</si>
  <si>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</si>
  <si>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</si>
  <si>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</si>
  <si>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</si>
  <si>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</si>
  <si>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</si>
  <si>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</si>
  <si>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</si>
  <si>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</si>
  <si>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</si>
  <si>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</si>
  <si>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</si>
  <si>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</si>
  <si>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</si>
  <si>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</si>
  <si>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</si>
  <si>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</si>
  <si>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</si>
  <si>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</si>
  <si>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</si>
  <si>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</si>
  <si>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</si>
  <si>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</si>
  <si>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</si>
  <si>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</si>
  <si>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</si>
  <si>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</si>
  <si>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</si>
  <si>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</si>
  <si>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</si>
  <si>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</si>
  <si>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</si>
  <si>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</si>
  <si>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</si>
  <si>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</si>
  <si>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</si>
  <si>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</si>
  <si>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</si>
  <si>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</si>
  <si>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</si>
  <si>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</si>
  <si>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</si>
  <si>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</si>
  <si>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</si>
  <si>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</si>
  <si>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</si>
  <si>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</si>
  <si>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</si>
  <si>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</si>
  <si>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</si>
  <si>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</si>
  <si>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</si>
  <si>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</si>
  <si>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</si>
  <si>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</si>
  <si>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</si>
  <si>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</si>
  <si>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</si>
  <si>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</si>
  <si>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</si>
  <si>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</si>
  <si>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</si>
  <si>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</si>
  <si>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</si>
  <si>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</si>
  <si>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</si>
  <si>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</si>
  <si>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</si>
  <si>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</si>
  <si>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</si>
  <si>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</si>
  <si>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</si>
  <si>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</si>
  <si>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</si>
  <si>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</si>
  <si>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</si>
  <si>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</si>
  <si>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</si>
  <si>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</si>
  <si>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</si>
  <si>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</si>
  <si>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</si>
  <si>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</si>
  <si>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</si>
  <si>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</si>
  <si>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</si>
  <si>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</si>
  <si>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</si>
  <si>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</si>
  <si>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</si>
  <si>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</si>
  <si>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</si>
  <si>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</si>
  <si>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</si>
  <si>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</si>
  <si>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</si>
  <si>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</si>
  <si>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</si>
  <si>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</si>
  <si>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</si>
  <si>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</si>
  <si>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</si>
  <si>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</si>
  <si>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</si>
  <si>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</si>
  <si>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</si>
  <si>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</si>
  <si>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</si>
  <si>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</si>
  <si>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</si>
  <si>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</si>
  <si>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</si>
  <si>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</si>
  <si>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</si>
  <si>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</si>
  <si>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</si>
  <si>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</si>
  <si>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</si>
  <si>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</si>
  <si>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</si>
  <si>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</si>
  <si>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</si>
  <si>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</si>
  <si>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</si>
  <si>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</si>
  <si>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</si>
  <si>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</si>
  <si>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</si>
  <si>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</si>
  <si>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</si>
  <si>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</si>
  <si>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</si>
  <si>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</si>
  <si>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</si>
  <si>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</si>
  <si>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</si>
  <si>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</si>
  <si>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</si>
  <si>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</si>
  <si>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</si>
  <si>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</si>
  <si>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</si>
  <si>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</si>
  <si>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</si>
  <si>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</si>
  <si>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</si>
  <si>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</si>
  <si>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</si>
  <si>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</si>
  <si>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</si>
  <si>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</si>
  <si>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</si>
  <si>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</si>
  <si>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</si>
  <si>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</si>
  <si>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</si>
  <si>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</si>
  <si>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</si>
  <si>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</si>
  <si>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</si>
  <si>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</si>
  <si>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</si>
  <si>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</si>
  <si>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</si>
  <si>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</si>
  <si>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</si>
  <si>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</si>
  <si>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</si>
  <si>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</si>
  <si>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</si>
  <si>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</si>
  <si>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</si>
  <si>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</si>
  <si>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</si>
  <si>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</si>
  <si>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</si>
  <si>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</si>
  <si>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</si>
  <si>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</si>
  <si>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</si>
  <si>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</si>
  <si>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</si>
  <si>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</si>
  <si>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</si>
  <si>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</si>
  <si>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</si>
  <si>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</si>
  <si>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</si>
  <si>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</si>
  <si>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</si>
  <si>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</si>
  <si>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</si>
  <si>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</si>
  <si>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</si>
  <si>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</si>
  <si>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</si>
  <si>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</si>
  <si>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</si>
  <si>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</si>
  <si>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</si>
  <si>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</si>
  <si>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</si>
  <si>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</si>
  <si>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</si>
  <si>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</si>
  <si>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</si>
  <si>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</si>
  <si>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</si>
  <si>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</si>
  <si>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</si>
  <si>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</si>
  <si>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</si>
  <si>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</si>
  <si>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</si>
  <si>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</si>
  <si>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</si>
  <si>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</si>
  <si>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</si>
  <si>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</si>
  <si>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</si>
  <si>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</si>
  <si>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</si>
  <si>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</si>
  <si>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</si>
  <si>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</si>
  <si>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</si>
  <si>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</si>
  <si>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</si>
  <si>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</si>
  <si>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</si>
  <si>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</si>
  <si>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</si>
  <si>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</si>
  <si>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</si>
  <si>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</si>
  <si>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</si>
  <si>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</si>
  <si>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</si>
  <si>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</si>
  <si>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</si>
  <si>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</si>
  <si>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</si>
  <si>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</si>
  <si>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</si>
  <si>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</si>
  <si>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</si>
  <si>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</si>
  <si>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</si>
  <si>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</si>
  <si>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</si>
  <si>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</si>
  <si>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</si>
  <si>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</si>
  <si>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</si>
  <si>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</si>
  <si>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</si>
  <si>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</si>
  <si>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</si>
  <si>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</si>
  <si>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</si>
  <si>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</si>
  <si>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</si>
  <si>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</si>
  <si>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</si>
  <si>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</si>
  <si>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</si>
  <si>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</si>
  <si>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</si>
  <si>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</si>
  <si>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</si>
  <si>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</si>
  <si>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</si>
  <si>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</si>
  <si>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</si>
  <si>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</si>
  <si>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</si>
  <si>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</si>
  <si>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</si>
  <si>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</si>
  <si>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</si>
  <si>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</si>
  <si>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</si>
  <si>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</si>
  <si>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</si>
  <si>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</si>
  <si>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</si>
  <si>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</si>
  <si>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</si>
  <si>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</si>
  <si>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</si>
  <si>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</si>
  <si>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</si>
  <si>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</si>
  <si>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</si>
  <si>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</si>
  <si>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</si>
  <si>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</si>
  <si>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</si>
  <si>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</si>
  <si>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</si>
  <si>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</si>
  <si>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</si>
  <si>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</si>
  <si>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</si>
  <si>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</si>
  <si>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</si>
  <si>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</si>
  <si>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</si>
  <si>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</si>
  <si>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</si>
  <si>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</si>
  <si>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</si>
  <si>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</si>
  <si>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</si>
  <si>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</si>
  <si>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</si>
  <si>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</si>
  <si>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</si>
  <si>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</si>
  <si>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</si>
  <si>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</si>
  <si>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</si>
  <si>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</si>
  <si>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</si>
  <si>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</si>
  <si>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</si>
  <si>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</si>
  <si>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</si>
  <si>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</si>
  <si>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</si>
  <si>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</si>
  <si>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</si>
  <si>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</si>
  <si>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</si>
  <si>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</si>
  <si>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</si>
  <si>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</si>
  <si>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</si>
  <si>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</si>
  <si>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</si>
  <si>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</si>
  <si>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</si>
  <si>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</si>
  <si>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</si>
  <si>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</si>
  <si>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</si>
  <si>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</si>
  <si>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</si>
  <si>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</si>
  <si>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</si>
  <si>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</si>
  <si>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</si>
  <si>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</si>
  <si>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</si>
  <si>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</si>
  <si>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</si>
  <si>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</si>
  <si>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</si>
  <si>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</si>
  <si>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</si>
  <si>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</si>
  <si>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</si>
  <si>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</si>
  <si>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</si>
  <si>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</si>
  <si>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</si>
  <si>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</si>
  <si>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</si>
  <si>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</si>
  <si>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</si>
  <si>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</si>
  <si>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</si>
  <si>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</si>
  <si>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</si>
  <si>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</si>
  <si>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</si>
  <si>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</si>
  <si>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</si>
  <si>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</si>
  <si>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</si>
  <si>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</si>
  <si>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</si>
  <si>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</si>
  <si>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</si>
  <si>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</si>
  <si>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</si>
  <si>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</si>
  <si>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</si>
  <si>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</si>
  <si>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</si>
  <si>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</si>
  <si>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</si>
  <si>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</si>
  <si>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</si>
  <si>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</si>
  <si>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</si>
  <si>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</si>
  <si>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</si>
  <si>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</si>
  <si>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</si>
  <si>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</si>
  <si>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</si>
  <si>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</si>
  <si>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</si>
  <si>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</si>
  <si>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</si>
  <si>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</si>
  <si>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</si>
  <si>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</si>
  <si>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</si>
  <si>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</si>
  <si>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</si>
  <si>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</si>
  <si>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</si>
  <si>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</si>
  <si>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</si>
  <si>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</si>
  <si>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</si>
  <si>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</si>
  <si>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</si>
  <si>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</si>
  <si>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</si>
  <si>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</si>
  <si>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</si>
  <si>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</si>
  <si>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</si>
  <si>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</si>
  <si>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</si>
  <si>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</si>
  <si>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</si>
  <si>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</si>
  <si>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</si>
  <si>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</si>
  <si>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</si>
  <si>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</si>
  <si>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</si>
  <si>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</si>
  <si>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</si>
  <si>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</si>
  <si>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</si>
  <si>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</si>
  <si>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</si>
  <si>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</si>
  <si>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</si>
  <si>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</si>
  <si>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</si>
  <si>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</si>
  <si>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</si>
  <si>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</si>
  <si>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</si>
  <si>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</si>
  <si>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</si>
  <si>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</si>
  <si>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</si>
  <si>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</si>
  <si>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</si>
  <si>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</si>
  <si>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</si>
  <si>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</si>
  <si>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</si>
  <si>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</si>
  <si>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</si>
  <si>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</si>
  <si>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</si>
  <si>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</si>
  <si>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</si>
  <si>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</si>
  <si>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</si>
  <si>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</si>
  <si>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</si>
  <si>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</si>
  <si>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</si>
  <si>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</si>
  <si>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</si>
  <si>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</si>
  <si>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</si>
  <si>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</si>
  <si>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</si>
  <si>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</si>
  <si>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</si>
  <si>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</si>
  <si>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</si>
  <si>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</si>
  <si>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</si>
  <si>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</si>
  <si>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</si>
  <si>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</si>
  <si>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</si>
  <si>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</si>
  <si>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</si>
  <si>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</si>
  <si>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</si>
  <si>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</si>
  <si>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</si>
  <si>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</si>
  <si>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</si>
  <si>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</si>
  <si>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</si>
  <si>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</si>
  <si>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</si>
  <si>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</si>
  <si>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</si>
  <si>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</si>
  <si>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</si>
  <si>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</si>
  <si>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</si>
  <si>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</si>
  <si>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</si>
  <si>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</si>
  <si>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</si>
  <si>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</si>
  <si>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</si>
  <si>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</si>
  <si>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</si>
  <si>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</si>
  <si>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</si>
  <si>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</si>
  <si>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</si>
  <si>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</si>
  <si>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</si>
  <si>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</si>
  <si>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</si>
  <si>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</si>
  <si>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</si>
  <si>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</si>
  <si>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</si>
  <si>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</si>
  <si>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</si>
  <si>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</si>
  <si>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</si>
  <si>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</si>
  <si>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</si>
  <si>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</si>
  <si>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</si>
  <si>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</si>
  <si>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</si>
  <si>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</si>
  <si>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</si>
  <si>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</si>
  <si>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</si>
  <si>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</si>
  <si>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</si>
  <si>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</si>
  <si>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</si>
  <si>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</si>
  <si>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</si>
  <si>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</si>
  <si>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</si>
  <si>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</si>
  <si>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</si>
  <si>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</si>
  <si>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</si>
  <si>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</si>
  <si>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</si>
  <si>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</si>
  <si>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</si>
  <si>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</si>
  <si>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</si>
  <si>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</si>
  <si>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</si>
  <si>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</si>
  <si>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</si>
  <si>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</si>
  <si>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</si>
  <si>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</si>
  <si>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</si>
  <si>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</si>
  <si>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</si>
  <si>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</si>
  <si>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</si>
  <si>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</si>
  <si>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</si>
  <si>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</si>
  <si>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</si>
  <si>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</si>
  <si>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</si>
  <si>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</si>
  <si>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</si>
  <si>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</si>
  <si>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</si>
  <si>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</si>
  <si>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</si>
  <si>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</si>
  <si>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</si>
  <si>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</si>
  <si>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</si>
  <si>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</si>
  <si>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</si>
  <si>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</si>
  <si>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</si>
  <si>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</si>
  <si>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</si>
  <si>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</si>
  <si>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</si>
  <si>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</si>
  <si>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</si>
  <si>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</si>
  <si>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</si>
  <si>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</si>
  <si>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</si>
  <si>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</si>
  <si>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</si>
  <si>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</si>
  <si>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</si>
  <si>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</si>
  <si>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</si>
  <si>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</si>
  <si>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</si>
  <si>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</si>
  <si>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</si>
  <si>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</si>
  <si>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</si>
  <si>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</si>
  <si>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</si>
  <si>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</si>
  <si>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</si>
  <si>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</si>
  <si>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</si>
  <si>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</si>
  <si>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</si>
  <si>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</si>
  <si>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</si>
  <si>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</si>
  <si>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</si>
  <si>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</si>
  <si>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</si>
  <si>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</si>
  <si>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</si>
  <si>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</si>
  <si>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</si>
  <si>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</si>
  <si>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</si>
  <si>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</si>
  <si>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</si>
  <si>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</si>
  <si>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</si>
  <si>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</si>
  <si>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</si>
  <si>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</si>
  <si>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</si>
  <si>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</si>
  <si>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</si>
  <si>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</si>
  <si>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</si>
  <si>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</si>
  <si>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</si>
  <si>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</si>
  <si>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</si>
  <si>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</si>
  <si>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</si>
  <si>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</si>
  <si>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</si>
  <si>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</si>
  <si>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</si>
  <si>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</si>
  <si>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</si>
  <si>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</si>
  <si>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</si>
  <si>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</si>
  <si>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</si>
  <si>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</si>
  <si>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</si>
  <si>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</si>
  <si>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</si>
  <si>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</si>
  <si>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</si>
  <si>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</si>
  <si>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</si>
  <si>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</si>
  <si>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</si>
  <si>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</si>
  <si>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</si>
  <si>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</si>
  <si>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</si>
  <si>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</si>
  <si>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</si>
  <si>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</si>
  <si>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</si>
  <si>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</si>
  <si>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</si>
  <si>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</si>
  <si>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</si>
  <si>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</si>
  <si>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</si>
  <si>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</si>
  <si>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</si>
  <si>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</si>
  <si>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</si>
  <si>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</si>
  <si>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</si>
  <si>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</si>
  <si>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</si>
  <si>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</si>
  <si>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</si>
  <si>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</si>
  <si>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</si>
  <si>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</si>
  <si>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</si>
  <si>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</si>
  <si>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</si>
  <si>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</si>
  <si>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</si>
  <si>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</si>
  <si>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</si>
  <si>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</si>
  <si>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</si>
  <si>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</si>
  <si>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</si>
  <si>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</si>
  <si>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</si>
  <si>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</si>
  <si>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</si>
  <si>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</si>
  <si>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</si>
  <si>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</si>
  <si>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</si>
  <si>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</si>
  <si>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</si>
  <si>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</si>
  <si>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</si>
  <si>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</si>
  <si>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</si>
  <si>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</si>
  <si>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</si>
  <si>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</si>
  <si>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</si>
  <si>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</si>
  <si>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</si>
  <si>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</si>
  <si>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</si>
  <si>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</si>
  <si>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</si>
  <si>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</si>
  <si>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</si>
  <si>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</si>
  <si>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</si>
  <si>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</si>
  <si>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</si>
  <si>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</si>
  <si>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</si>
  <si>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</si>
  <si>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</si>
  <si>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</si>
  <si>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</si>
  <si>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</si>
  <si>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</si>
  <si>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</si>
  <si>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</si>
  <si>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</si>
  <si>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</si>
  <si>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</si>
  <si>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</si>
  <si>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</si>
  <si>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</si>
  <si>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</si>
  <si>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</si>
  <si>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</si>
  <si>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</si>
  <si>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</si>
  <si>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</si>
  <si>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</si>
  <si>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</si>
  <si>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</si>
  <si>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</si>
  <si>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</si>
  <si>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</si>
  <si>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</si>
  <si>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</si>
  <si>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</si>
  <si>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</si>
  <si>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</si>
  <si>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</si>
  <si>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</si>
  <si>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</si>
  <si>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</si>
  <si>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</si>
  <si>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</si>
  <si>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</si>
  <si>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</si>
  <si>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</si>
  <si>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</si>
  <si>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</si>
  <si>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</si>
  <si>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</si>
  <si>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</si>
  <si>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</si>
  <si>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</si>
  <si>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</si>
  <si>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</si>
  <si>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</si>
  <si>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</si>
  <si>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</si>
  <si>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</si>
  <si>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</si>
  <si>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</si>
  <si>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</si>
  <si>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</si>
  <si>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</si>
  <si>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</si>
  <si>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</si>
  <si>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</si>
  <si>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</si>
  <si>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</si>
  <si>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</si>
  <si>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</si>
  <si>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</si>
  <si>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</si>
  <si>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</si>
  <si>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</si>
  <si>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</si>
  <si>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</si>
  <si>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</si>
  <si>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</si>
  <si>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</si>
  <si>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</si>
  <si>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</si>
  <si>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</si>
  <si>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</si>
  <si>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</si>
  <si>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</si>
  <si>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</si>
  <si>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</si>
  <si>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</si>
  <si>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</si>
  <si>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</si>
  <si>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</si>
  <si>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</si>
  <si>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</si>
  <si>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</si>
  <si>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</si>
  <si>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</si>
  <si>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</si>
  <si>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</si>
  <si>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</si>
  <si>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</si>
  <si>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</si>
  <si>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</si>
  <si>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</si>
  <si>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</si>
  <si>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</si>
  <si>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</si>
  <si>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</si>
  <si>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</si>
  <si>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</si>
  <si>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</si>
  <si>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</si>
  <si>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</si>
  <si>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</si>
  <si>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</si>
  <si>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</si>
  <si>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</si>
  <si>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</si>
  <si>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</si>
  <si>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</si>
  <si>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</si>
  <si>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</si>
  <si>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</si>
  <si>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</si>
  <si>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</si>
  <si>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</si>
  <si>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</si>
  <si>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</si>
  <si>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</si>
  <si>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</si>
  <si>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</si>
  <si>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</si>
  <si>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</si>
  <si>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</si>
  <si>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</si>
  <si>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</si>
  <si>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</si>
  <si>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</si>
  <si>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</si>
  <si>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</si>
  <si>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</si>
  <si>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</si>
  <si>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</si>
  <si>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</si>
  <si>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</si>
  <si>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</si>
  <si>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</si>
  <si>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</si>
  <si>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</si>
  <si>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</si>
  <si>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</si>
  <si>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</si>
  <si>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</si>
  <si>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</si>
  <si>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</si>
  <si>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</si>
  <si>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</si>
  <si>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</si>
  <si>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</si>
  <si>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</si>
  <si>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</si>
  <si>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</si>
  <si>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</si>
  <si>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</si>
  <si>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</si>
  <si>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</si>
  <si>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</si>
  <si>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</si>
  <si>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</si>
  <si>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</si>
  <si>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</si>
  <si>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</si>
  <si>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</si>
  <si>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</si>
  <si>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</si>
  <si>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</si>
  <si>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</si>
  <si>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</si>
  <si>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</si>
  <si>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</si>
  <si>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</si>
  <si>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</si>
  <si>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</si>
  <si>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</si>
  <si>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</si>
  <si>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</si>
  <si>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</si>
  <si>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</si>
  <si>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</si>
  <si>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</si>
  <si>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</si>
  <si>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</si>
  <si>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</si>
  <si>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</si>
  <si>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</si>
  <si>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</si>
  <si>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</si>
  <si>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</si>
  <si>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</si>
  <si>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</si>
  <si>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</si>
  <si>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</si>
  <si>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</si>
  <si>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</si>
  <si>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</si>
  <si>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</si>
  <si>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</si>
  <si>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</si>
  <si>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</si>
  <si>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</si>
  <si>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</si>
  <si>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</si>
  <si>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</si>
  <si>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</si>
  <si>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</si>
  <si>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</si>
  <si>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</si>
  <si>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</si>
  <si>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</si>
  <si>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</si>
  <si>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</si>
  <si>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</si>
  <si>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</si>
  <si>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</si>
  <si>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</si>
  <si>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</si>
  <si>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</si>
  <si>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</si>
  <si>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</si>
  <si>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</si>
  <si>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</si>
  <si>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</si>
  <si>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</si>
  <si>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</si>
  <si>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</si>
  <si>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</si>
  <si>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</si>
  <si>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</si>
  <si>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</si>
  <si>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</si>
  <si>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</si>
  <si>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</si>
  <si>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</si>
  <si>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</si>
  <si>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</si>
  <si>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</si>
  <si>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</si>
  <si>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</si>
  <si>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</si>
  <si>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</si>
  <si>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</si>
  <si>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</si>
  <si>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</si>
  <si>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</si>
  <si>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</si>
  <si>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</si>
  <si>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</si>
  <si>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</si>
  <si>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</si>
  <si>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</si>
  <si>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</si>
  <si>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</si>
  <si>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</si>
  <si>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</si>
  <si>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</si>
  <si>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</si>
  <si>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</si>
  <si>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</si>
  <si>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</si>
  <si>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</si>
  <si>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</si>
  <si>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</si>
  <si>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</si>
  <si>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</si>
  <si>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</si>
  <si>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</si>
  <si>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</si>
  <si>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</si>
  <si>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</si>
  <si>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</si>
  <si>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</si>
  <si>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</si>
  <si>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</si>
  <si>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</si>
  <si>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</si>
  <si>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</si>
  <si>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</si>
  <si>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</si>
  <si>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</si>
  <si>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</si>
  <si>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</si>
  <si>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</si>
  <si>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</si>
  <si>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</si>
  <si>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</si>
  <si>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</si>
  <si>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</si>
  <si>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</si>
  <si>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</si>
  <si>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</si>
  <si>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</si>
  <si>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</si>
  <si>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</si>
  <si>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</si>
  <si>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</si>
  <si>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</si>
  <si>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</si>
  <si>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</si>
  <si>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</si>
  <si>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</si>
  <si>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</si>
  <si>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</si>
  <si>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</si>
  <si>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</si>
  <si>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</si>
  <si>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</si>
  <si>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</si>
  <si>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</si>
  <si>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</si>
  <si>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</si>
  <si>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</si>
  <si>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</si>
  <si>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</si>
  <si>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</si>
  <si>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</si>
  <si>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</si>
  <si>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</si>
  <si>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</si>
  <si>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</si>
  <si>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</si>
  <si>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</si>
  <si>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</si>
  <si>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</si>
  <si>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</si>
  <si>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</si>
  <si>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</si>
  <si>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</si>
  <si>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</si>
  <si>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</si>
  <si>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</si>
  <si>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</si>
  <si>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</si>
  <si>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</si>
  <si>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</si>
  <si>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</si>
  <si>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</si>
  <si>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</si>
  <si>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</si>
  <si>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</si>
  <si>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</si>
  <si>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</si>
  <si>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</si>
  <si>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</si>
  <si>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</si>
  <si>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</si>
  <si>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</si>
  <si>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</si>
  <si>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</si>
  <si>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</si>
  <si>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</si>
  <si>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</si>
  <si>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</si>
  <si>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</si>
  <si>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</si>
  <si>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</si>
  <si>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</si>
  <si>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</si>
  <si>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</si>
  <si>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</si>
  <si>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</si>
  <si>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</si>
  <si>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</si>
  <si>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</si>
  <si>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</si>
  <si>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</si>
  <si>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</si>
  <si>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</si>
  <si>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</si>
  <si>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</si>
  <si>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</si>
  <si>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</si>
  <si>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</si>
  <si>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</si>
  <si>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</si>
  <si>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</si>
  <si>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</si>
  <si>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</si>
  <si>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</si>
  <si>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</si>
  <si>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</si>
  <si>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</si>
  <si>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</si>
  <si>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</si>
  <si>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</si>
  <si>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</si>
  <si>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</si>
  <si>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</si>
  <si>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</si>
  <si>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</si>
  <si>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</si>
  <si>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</si>
  <si>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</si>
  <si>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</si>
  <si>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</si>
  <si>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</si>
  <si>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</si>
  <si>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</si>
  <si>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</si>
  <si>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</si>
  <si>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</si>
  <si>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</si>
  <si>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</si>
  <si>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</si>
  <si>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</si>
  <si>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</si>
  <si>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</si>
  <si>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</si>
  <si>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</si>
  <si>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</si>
  <si>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</si>
  <si>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</si>
  <si>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</si>
  <si>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</si>
  <si>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</si>
  <si>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</si>
  <si>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</si>
  <si>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</si>
  <si>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</si>
  <si>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</si>
  <si>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</si>
  <si>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</si>
  <si>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</si>
  <si>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</si>
  <si>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</si>
  <si>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</si>
  <si>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</si>
  <si>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</si>
  <si>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</si>
  <si>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</si>
  <si>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</si>
  <si>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</si>
  <si>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</si>
  <si>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</si>
  <si>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</si>
  <si>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</si>
  <si>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</si>
  <si>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</si>
  <si>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</si>
  <si>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</si>
  <si>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</si>
  <si>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</si>
  <si>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</si>
  <si>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</si>
  <si>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</si>
  <si>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</si>
  <si>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</si>
  <si>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</si>
  <si>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</si>
  <si>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</si>
  <si>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</si>
  <si>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</si>
  <si>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</si>
  <si>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</si>
  <si>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</si>
  <si>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</si>
  <si>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</si>
  <si>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</si>
  <si>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</si>
  <si>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</si>
  <si>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</si>
  <si>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</si>
  <si>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</si>
  <si>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</si>
  <si>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</si>
  <si>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</si>
  <si>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</si>
  <si>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</si>
  <si>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</si>
  <si>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</si>
  <si>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</si>
  <si>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</si>
  <si>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</si>
  <si>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</si>
  <si>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</si>
  <si>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</si>
  <si>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</si>
  <si>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</si>
  <si>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</si>
  <si>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</si>
  <si>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</si>
  <si>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</si>
  <si>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</si>
  <si>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</si>
  <si>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</si>
  <si>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</si>
  <si>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</si>
  <si>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</si>
  <si>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</si>
  <si>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</si>
  <si>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</si>
  <si>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</si>
  <si>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</si>
  <si>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</si>
  <si>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</si>
  <si>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</si>
  <si>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</si>
  <si>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</si>
  <si>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</si>
  <si>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</si>
  <si>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</si>
  <si>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</si>
  <si>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</si>
  <si>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</si>
  <si>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</si>
  <si>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</si>
  <si>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</si>
  <si>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</si>
  <si>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</si>
  <si>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</si>
  <si>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</si>
  <si>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</si>
  <si>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</si>
  <si>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</si>
  <si>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</si>
  <si>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</si>
  <si>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</si>
  <si>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</si>
  <si>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</si>
  <si>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</si>
  <si>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</si>
  <si>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</si>
  <si>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</si>
  <si>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</si>
  <si>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</si>
  <si>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</si>
  <si>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</si>
  <si>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</si>
  <si>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</si>
  <si>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</si>
  <si>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</si>
  <si>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</si>
  <si>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</si>
  <si>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</si>
  <si>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</si>
  <si>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</si>
  <si>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</si>
  <si>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</si>
  <si>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</si>
  <si>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</si>
  <si>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</si>
  <si>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</si>
  <si>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</si>
  <si>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</si>
  <si>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</si>
  <si>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</si>
  <si>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</si>
  <si>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</si>
  <si>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</si>
  <si>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</si>
  <si>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</si>
  <si>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</si>
  <si>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</si>
  <si>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</si>
  <si>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</si>
  <si>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</si>
  <si>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</si>
  <si>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</si>
  <si>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</si>
  <si>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</si>
  <si>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</si>
  <si>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</si>
  <si>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</si>
  <si>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</si>
  <si>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</si>
  <si>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</si>
  <si>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</si>
  <si>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</si>
  <si>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</si>
  <si>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</si>
  <si>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</si>
  <si>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</si>
  <si>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</si>
  <si>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</si>
  <si>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</si>
  <si>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</si>
  <si>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</si>
  <si>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</si>
  <si>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</si>
  <si>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</si>
  <si>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</si>
  <si>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</si>
  <si>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</si>
  <si>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</si>
  <si>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</si>
  <si>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</si>
  <si>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</si>
  <si>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</si>
  <si>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</si>
  <si>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</si>
  <si>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</si>
  <si>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</si>
  <si>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</si>
  <si>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</si>
  <si>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</si>
  <si>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</si>
  <si>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</si>
  <si>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</si>
  <si>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</si>
  <si>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</si>
  <si>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</si>
  <si>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</si>
  <si>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</si>
  <si>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</si>
  <si>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</si>
  <si>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</si>
  <si>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</si>
  <si>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</si>
  <si>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</si>
  <si>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</si>
  <si>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</si>
  <si>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</si>
  <si>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</si>
  <si>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</si>
  <si>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</si>
  <si>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</si>
  <si>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</si>
  <si>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</si>
  <si>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</si>
  <si>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</si>
  <si>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</si>
  <si>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</si>
  <si>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</si>
  <si>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</si>
  <si>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</si>
  <si>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</si>
  <si>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</si>
  <si>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</si>
  <si>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</si>
  <si>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</si>
  <si>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</si>
  <si>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</si>
  <si>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</si>
  <si>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</si>
  <si>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</si>
  <si>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</si>
  <si>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</si>
  <si>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</si>
  <si>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</si>
  <si>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</si>
  <si>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</si>
  <si>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</si>
  <si>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</si>
  <si>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</si>
  <si>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</si>
  <si>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</si>
  <si>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</si>
  <si>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</si>
  <si>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</si>
  <si>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</si>
  <si>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</si>
  <si>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</si>
  <si>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</si>
  <si>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</si>
  <si>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</si>
  <si>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</si>
  <si>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</si>
  <si>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</si>
  <si>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</si>
  <si>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</si>
  <si>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</si>
  <si>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</si>
  <si>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</si>
  <si>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</si>
  <si>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</si>
  <si>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</si>
  <si>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</si>
  <si>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</si>
  <si>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</si>
  <si>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</si>
  <si>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</si>
  <si>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</si>
  <si>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</si>
  <si>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</si>
  <si>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</si>
  <si>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</si>
  <si>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</si>
  <si>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</si>
  <si>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</si>
  <si>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</si>
  <si>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</si>
  <si>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</si>
  <si>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</si>
  <si>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</si>
  <si>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</si>
  <si>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</si>
  <si>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</si>
  <si>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</si>
  <si>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</si>
  <si>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</si>
  <si>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</si>
  <si>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</si>
  <si>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</si>
  <si>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</si>
  <si>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</si>
  <si>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</si>
  <si>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</si>
  <si>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</si>
  <si>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</si>
  <si>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</si>
  <si>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</si>
  <si>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</si>
  <si>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</si>
  <si>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</si>
  <si>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</si>
  <si>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</si>
  <si>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</si>
  <si>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</si>
  <si>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</si>
  <si>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</si>
  <si>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</si>
  <si>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</si>
  <si>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</si>
  <si>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</si>
  <si>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</si>
  <si>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</si>
  <si>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</si>
  <si>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</si>
  <si>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</si>
  <si>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</si>
  <si>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</si>
  <si>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</si>
  <si>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</si>
  <si>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</si>
  <si>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</si>
  <si>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</si>
  <si>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</si>
  <si>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</si>
  <si>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</si>
  <si>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</si>
  <si>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</si>
  <si>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</si>
  <si>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</si>
  <si>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</si>
  <si>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</si>
  <si>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</si>
  <si>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</si>
  <si>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</si>
  <si>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</si>
  <si>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</si>
  <si>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</si>
  <si>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</si>
  <si>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</si>
  <si>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</si>
  <si>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</si>
  <si>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</si>
  <si>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</si>
  <si>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</si>
  <si>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</si>
  <si>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</si>
  <si>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</si>
  <si>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</si>
  <si>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</si>
  <si>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</si>
  <si>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</si>
  <si>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</si>
  <si>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</si>
  <si>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</si>
  <si>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</si>
  <si>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</si>
  <si>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</si>
  <si>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</si>
  <si>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</si>
  <si>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</si>
  <si>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</si>
  <si>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</si>
  <si>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</si>
  <si>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</si>
  <si>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</si>
  <si>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</si>
  <si>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</si>
  <si>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</si>
  <si>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</si>
  <si>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</si>
  <si>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</si>
  <si>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</si>
  <si>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</si>
  <si>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</si>
  <si>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</si>
  <si>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</si>
  <si>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</si>
  <si>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</si>
  <si>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</si>
  <si>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</si>
  <si>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</si>
  <si>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</si>
  <si>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</si>
  <si>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</si>
  <si>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</si>
  <si>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</si>
  <si>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</si>
  <si>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</si>
  <si>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</si>
  <si>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</si>
  <si>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</si>
  <si>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</si>
  <si>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</si>
  <si>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</si>
  <si>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</si>
  <si>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</si>
  <si>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</si>
  <si>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</si>
  <si>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</si>
  <si>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</si>
  <si>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</si>
  <si>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</si>
  <si>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</si>
  <si>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</si>
  <si>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</si>
  <si>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</si>
  <si>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</si>
  <si>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</si>
  <si>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</si>
  <si>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</si>
  <si>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</si>
  <si>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</si>
  <si>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</si>
  <si>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</si>
  <si>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</si>
  <si>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</si>
  <si>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</si>
  <si>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</si>
  <si>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</si>
  <si>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</si>
  <si>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</si>
  <si>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</si>
  <si>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</si>
  <si>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</si>
  <si>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</si>
  <si>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</si>
  <si>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</si>
  <si>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</si>
  <si>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</si>
  <si>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</si>
  <si>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</si>
  <si>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</si>
  <si>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</si>
  <si>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</si>
  <si>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</si>
  <si>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</si>
  <si>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</si>
  <si>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</si>
  <si>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</si>
  <si>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</si>
  <si>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</si>
  <si>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</si>
  <si>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</si>
  <si>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</si>
  <si>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</si>
  <si>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</si>
  <si>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</si>
  <si>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</si>
  <si>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</si>
  <si>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</si>
  <si>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</si>
  <si>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</si>
  <si>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</si>
  <si>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</si>
  <si>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</si>
  <si>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</si>
  <si>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</si>
  <si>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</si>
  <si>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</si>
  <si>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</si>
  <si>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</si>
  <si>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</si>
  <si>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</si>
  <si>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</si>
  <si>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</si>
  <si>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</si>
  <si>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</si>
  <si>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</si>
  <si>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</si>
  <si>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</si>
  <si>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</si>
  <si>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</si>
  <si>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</si>
  <si>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</si>
  <si>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</si>
  <si>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</si>
  <si>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</si>
  <si>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</si>
  <si>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</si>
  <si>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</si>
  <si>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</si>
  <si>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</si>
  <si>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</si>
  <si>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</si>
  <si>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</si>
  <si>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</si>
  <si>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</si>
  <si>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</si>
  <si>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</si>
  <si>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</si>
  <si>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</si>
  <si>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</si>
  <si>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</si>
  <si>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</si>
  <si>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</si>
  <si>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</si>
  <si>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</si>
  <si>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</si>
  <si>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</si>
  <si>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</si>
  <si>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</si>
  <si>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</si>
  <si>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</si>
  <si>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</si>
  <si>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</si>
  <si>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</si>
  <si>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</si>
  <si>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</si>
  <si>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</si>
  <si>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</si>
  <si>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</si>
  <si>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</si>
  <si>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</si>
  <si>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</si>
  <si>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</si>
  <si>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</si>
  <si>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</si>
  <si>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</si>
  <si>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</si>
  <si>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</si>
  <si>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</si>
  <si>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</si>
  <si>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</si>
  <si>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</si>
  <si>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</si>
  <si>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</si>
  <si>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</si>
  <si>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</si>
  <si>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</si>
  <si>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</si>
  <si>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</si>
  <si>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</si>
  <si>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</si>
  <si>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</si>
  <si>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</si>
  <si>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</si>
  <si>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</si>
  <si>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</si>
  <si>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</si>
  <si>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</si>
  <si>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</si>
  <si>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</si>
  <si>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</si>
  <si>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</si>
  <si>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</si>
  <si>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</si>
  <si>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</si>
  <si>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</si>
  <si>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</si>
  <si>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</si>
  <si>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</si>
  <si>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</si>
  <si>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</si>
  <si>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</si>
  <si>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</si>
  <si>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</si>
  <si>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</si>
  <si>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</si>
  <si>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</si>
  <si>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</si>
  <si>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</si>
  <si>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</si>
  <si>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</si>
  <si>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</si>
  <si>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</si>
  <si>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</si>
  <si>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</si>
  <si>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</si>
  <si>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</si>
  <si>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</si>
  <si>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</si>
  <si>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</si>
  <si>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</si>
  <si>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</si>
  <si>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</si>
  <si>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</si>
  <si>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</si>
  <si>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</si>
  <si>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</si>
  <si>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</si>
  <si>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</si>
  <si>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</si>
  <si>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</si>
  <si>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</si>
  <si>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</si>
  <si>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</si>
  <si>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</si>
  <si>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</si>
  <si>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</si>
  <si>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</si>
  <si>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</si>
  <si>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</si>
  <si>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</si>
  <si>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</si>
  <si>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</si>
  <si>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</si>
  <si>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</si>
  <si>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</si>
  <si>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</si>
  <si>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</si>
  <si>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</si>
  <si>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</si>
  <si>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</si>
  <si>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</si>
  <si>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</si>
  <si>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</si>
  <si>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</si>
  <si>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</si>
  <si>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</si>
  <si>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</si>
  <si>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</si>
  <si>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</si>
  <si>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</si>
  <si>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</si>
  <si>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</si>
  <si>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</si>
  <si>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</si>
  <si>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</si>
  <si>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</si>
  <si>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</si>
  <si>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</si>
  <si>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</si>
  <si>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</si>
  <si>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</si>
  <si>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</si>
  <si>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</si>
  <si>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</si>
  <si>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</si>
  <si>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</si>
  <si>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</si>
  <si>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</si>
  <si>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</si>
  <si>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</si>
  <si>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</si>
  <si>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</si>
  <si>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</si>
  <si>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</si>
  <si>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</si>
  <si>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</si>
  <si>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</si>
  <si>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</si>
  <si>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</si>
  <si>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</si>
  <si>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</si>
  <si>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</si>
  <si>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</si>
  <si>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</si>
  <si>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</si>
  <si>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</si>
  <si>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</si>
  <si>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</si>
  <si>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</si>
  <si>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</si>
  <si>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</si>
  <si>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</si>
  <si>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</si>
  <si>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</si>
  <si>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</si>
  <si>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</si>
  <si>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</si>
  <si>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</si>
  <si>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</si>
  <si>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</si>
  <si>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</si>
  <si>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</si>
  <si>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</si>
  <si>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</si>
  <si>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</si>
  <si>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</si>
  <si>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</si>
  <si>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</si>
  <si>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</si>
  <si>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</si>
  <si>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</si>
  <si>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</si>
  <si>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</si>
  <si>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</si>
  <si>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</si>
  <si>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</si>
  <si>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</si>
  <si>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</si>
  <si>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</si>
  <si>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</si>
  <si>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</si>
  <si>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</si>
  <si>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</si>
  <si>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</si>
  <si>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</si>
  <si>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</si>
  <si>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</si>
  <si>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</si>
  <si>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</si>
  <si>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</si>
  <si>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</si>
  <si>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</si>
  <si>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</si>
  <si>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</si>
  <si>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</si>
  <si>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</si>
  <si>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</si>
  <si>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</si>
  <si>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</si>
  <si>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</si>
  <si>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</si>
  <si>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</si>
  <si>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</si>
  <si>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</si>
  <si>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</si>
  <si>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</si>
  <si>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</si>
  <si>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</si>
  <si>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</si>
  <si>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</si>
  <si>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</si>
  <si>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</si>
  <si>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</si>
  <si>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</si>
  <si>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</si>
  <si>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</si>
  <si>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</si>
  <si>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</si>
  <si>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</si>
  <si>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</si>
  <si>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</si>
  <si>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</si>
  <si>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</si>
  <si>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</si>
  <si>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</si>
  <si>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</si>
  <si>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</si>
  <si>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</si>
  <si>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</si>
  <si>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</si>
  <si>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</si>
  <si>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</si>
  <si>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</si>
  <si>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</si>
  <si>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</si>
  <si>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</si>
  <si>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</si>
  <si>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</si>
  <si>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</si>
  <si>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</si>
  <si>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</si>
  <si>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</si>
  <si>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</si>
  <si>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</si>
  <si>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</si>
  <si>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</si>
  <si>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</si>
  <si>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</si>
  <si>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</si>
  <si>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</si>
  <si>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</si>
  <si>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</si>
  <si>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</si>
  <si>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</si>
  <si>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</si>
  <si>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</si>
  <si>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</si>
  <si>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</si>
  <si>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</si>
  <si>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</si>
  <si>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</si>
  <si>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</si>
  <si>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</si>
  <si>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</si>
  <si>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</si>
  <si>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</si>
  <si>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</si>
  <si>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</si>
  <si>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</si>
  <si>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</si>
  <si>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</si>
  <si>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</si>
  <si>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</si>
  <si>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</si>
  <si>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</si>
  <si>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</si>
  <si>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</si>
  <si>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</si>
  <si>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</si>
  <si>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</si>
  <si>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</si>
  <si>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</si>
  <si>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</si>
  <si>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</si>
  <si>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</si>
  <si>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</si>
  <si>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</si>
  <si>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</si>
  <si>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</si>
  <si>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</si>
  <si>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</si>
  <si>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</si>
  <si>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</si>
  <si>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</si>
  <si>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</si>
  <si>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</si>
  <si>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</si>
  <si>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</si>
  <si>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</si>
  <si>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</si>
  <si>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</si>
  <si>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</si>
  <si>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</si>
  <si>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</si>
  <si>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</si>
  <si>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</si>
  <si>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</si>
  <si>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</si>
  <si>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</si>
  <si>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</si>
  <si>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</si>
  <si>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</si>
  <si>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</si>
  <si>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</si>
  <si>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</si>
  <si>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</si>
  <si>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</si>
  <si>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</si>
  <si>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</si>
  <si>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</si>
  <si>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</si>
  <si>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</si>
  <si>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</si>
  <si>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</si>
  <si>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</si>
  <si>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</si>
  <si>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</si>
  <si>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</si>
  <si>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</si>
  <si>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</si>
  <si>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</si>
  <si>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</si>
  <si>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</si>
  <si>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</si>
  <si>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</si>
  <si>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</si>
  <si>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</si>
  <si>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</si>
  <si>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</si>
  <si>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</si>
  <si>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</si>
  <si>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</si>
  <si>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</si>
  <si>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</si>
  <si>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</si>
  <si>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</si>
  <si>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</si>
  <si>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</si>
  <si>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</si>
  <si>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</si>
  <si>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</si>
  <si>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</si>
  <si>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</si>
  <si>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</si>
  <si>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</si>
  <si>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</si>
  <si>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</si>
  <si>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</si>
  <si>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</si>
  <si>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</si>
  <si>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</si>
  <si>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</si>
  <si>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</si>
  <si>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</si>
  <si>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</si>
  <si>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</si>
  <si>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</si>
  <si>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</si>
  <si>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</si>
  <si>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</si>
  <si>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</si>
  <si>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</si>
  <si>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</si>
  <si>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</si>
  <si>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</si>
  <si>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</si>
  <si>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</si>
  <si>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</si>
  <si>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</si>
  <si>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</si>
  <si>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</si>
  <si>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</si>
  <si>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</si>
  <si>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</si>
  <si>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</si>
  <si>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</si>
  <si>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</si>
  <si>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</si>
  <si>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</si>
  <si>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</si>
  <si>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</si>
  <si>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</si>
  <si>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</si>
  <si>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</si>
  <si>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</si>
  <si>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</si>
  <si>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</si>
  <si>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</si>
  <si>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</si>
  <si>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</si>
  <si>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</si>
  <si>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</si>
  <si>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</si>
  <si>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</si>
  <si>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</si>
  <si>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</si>
  <si>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</si>
  <si>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</si>
  <si>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</si>
  <si>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</si>
  <si>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</si>
  <si>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</si>
  <si>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</si>
  <si>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</si>
  <si>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</si>
  <si>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</si>
  <si>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</si>
  <si>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</si>
  <si>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</si>
  <si>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</si>
  <si>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</si>
  <si>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</si>
  <si>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</si>
  <si>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</si>
  <si>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</si>
  <si>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</si>
  <si>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</si>
  <si>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</si>
  <si>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</si>
  <si>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</si>
  <si>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</si>
  <si>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</si>
  <si>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</si>
  <si>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</si>
  <si>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</si>
  <si>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</si>
  <si>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</si>
  <si>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</si>
  <si>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</si>
  <si>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</si>
  <si>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</si>
  <si>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</si>
  <si>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</si>
  <si>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</si>
  <si>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</si>
  <si>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</si>
  <si>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</si>
  <si>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</si>
  <si>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</si>
  <si>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</si>
  <si>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</si>
  <si>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</si>
  <si>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</si>
  <si>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</si>
  <si>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</si>
  <si>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</si>
  <si>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</si>
  <si>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</si>
  <si>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</si>
  <si>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</si>
  <si>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</si>
  <si>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</si>
  <si>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</si>
  <si>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</si>
  <si>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</si>
  <si>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</si>
  <si>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</si>
  <si>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</si>
  <si>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</si>
  <si>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</si>
  <si>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</si>
  <si>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</si>
  <si>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</si>
  <si>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</si>
  <si>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</si>
  <si>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</si>
  <si>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</si>
  <si>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</si>
  <si>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</si>
  <si>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</si>
  <si>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</si>
  <si>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</si>
  <si>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</si>
  <si>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</si>
  <si>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</si>
  <si>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</si>
  <si>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</si>
  <si>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</si>
  <si>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</si>
  <si>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</si>
  <si>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</si>
  <si>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</si>
  <si>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</si>
  <si>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</si>
  <si>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</si>
  <si>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</si>
  <si>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</si>
  <si>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</si>
  <si>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</si>
  <si>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</si>
  <si>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</si>
  <si>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</si>
  <si>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</si>
  <si>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</si>
  <si>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</si>
  <si>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</si>
  <si>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</si>
  <si>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</si>
  <si>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</si>
  <si>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</si>
  <si>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</si>
  <si>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</si>
  <si>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</si>
  <si>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</si>
  <si>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</si>
  <si>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</si>
  <si>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</si>
  <si>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</si>
  <si>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</si>
  <si>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</si>
  <si>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</si>
  <si>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</si>
  <si>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</si>
  <si>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</si>
  <si>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</si>
  <si>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</si>
  <si>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</si>
  <si>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</si>
  <si>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</si>
  <si>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</si>
  <si>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</si>
  <si>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</si>
  <si>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</si>
  <si>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</si>
  <si>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</si>
  <si>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</si>
  <si>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</si>
  <si>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</si>
  <si>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</si>
  <si>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</si>
  <si>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</si>
  <si>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</si>
  <si>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</si>
  <si>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</si>
  <si>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</si>
  <si>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</si>
  <si>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</si>
  <si>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</si>
  <si>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</si>
  <si>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</si>
  <si>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</si>
  <si>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</si>
  <si>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</si>
  <si>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</si>
  <si>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</si>
  <si>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</si>
  <si>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</si>
  <si>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</si>
  <si>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</si>
  <si>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</si>
  <si>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</si>
  <si>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</si>
  <si>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</si>
  <si>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</si>
  <si>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</si>
  <si>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</si>
  <si>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</si>
  <si>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</si>
  <si>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</si>
  <si>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1.0.0</t>
  </si>
  <si>
    <t>PONTE DOS PICOLLI - ARROIO VICENTE ROSA</t>
  </si>
  <si>
    <t>1.1.0</t>
  </si>
  <si>
    <t>ADMINISTRAÇÃO LOCAL</t>
  </si>
  <si>
    <t>1.1.1</t>
  </si>
  <si>
    <t xml:space="preserve">ENCARREGADO GERAL DE OBRAS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</si>
  <si>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1.1.2</t>
  </si>
  <si>
    <t xml:space="preserve">ENGENHEIRO CIVIL DE OBRA JUNIOR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</si>
  <si>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MOBILIZAÇÃO DA OBRA</t>
  </si>
  <si>
    <t>1.2.0</t>
  </si>
  <si>
    <t>1.2.1</t>
  </si>
  <si>
    <t>1.2.2</t>
  </si>
  <si>
    <t>1.2.3</t>
  </si>
  <si>
    <t>1.2.4</t>
  </si>
  <si>
    <t>FORNECIMENTO E INSTALAÇÃO DE PLACA DE OBRA COM CHAPA GALVANIZADA E ESTRUTURA DE MADEIRA. AF_03/2022_PS</t>
  </si>
  <si>
    <t xml:space="preserve">LOCACAO DE CONTAINER 2,30 X 6,00 M, ALT. 2,50 M, COM 1 SANITARIO, PARA ESCRITORIO, COMPLETO, SEM DIVISORIAS INTERNAS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</si>
  <si>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GERADOR PORTÁTIL MONOFÁSICO, POTÊNCIA 5500 VA, MOTOR A GASOLINA, POTÊNCIA DO MOTOR 13 CV - CHP DIURNO. AF_03/2016</t>
  </si>
  <si>
    <t xml:space="preserve">Locação de obra por topógrafo </t>
  </si>
  <si>
    <t>1.3.0</t>
  </si>
  <si>
    <t>1.3.1</t>
  </si>
  <si>
    <t>1.3.2</t>
  </si>
  <si>
    <t>1.3.3</t>
  </si>
  <si>
    <t>1.3.4</t>
  </si>
  <si>
    <t>1.3.5</t>
  </si>
  <si>
    <t>PILARES</t>
  </si>
  <si>
    <t>Perfuração em Rocha - D= 25mm</t>
  </si>
  <si>
    <t>Fôrmas de compensado plastificado 14 mm - uso geral - utilização de 1 vez - confecção, instalação e retirada</t>
  </si>
  <si>
    <t xml:space="preserve"> Tubo de concreto armado PA1 - D = 1,20 m</t>
  </si>
  <si>
    <t>Armação em aço CA-50 - fornecimento, preparo e colocação</t>
  </si>
  <si>
    <t>Transporte com caminhão betoneira - rodovia pavimentada</t>
  </si>
  <si>
    <t>CONCRETAGEM DE PILARES, FCK = 25 MPA, COM USO DE BOMBA - LANÇAMENTO, ADENSAMENTO E ACABAMENTO. AF_02/2022_PS</t>
  </si>
  <si>
    <t>1.3.6</t>
  </si>
  <si>
    <t>M2179</t>
  </si>
  <si>
    <t>1.4.0</t>
  </si>
  <si>
    <t>ESTRUTURA METÁLICA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</si>
  <si>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</si>
  <si>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</si>
  <si>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</si>
  <si>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</si>
  <si>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</si>
  <si>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</si>
  <si>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</si>
  <si>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</si>
  <si>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Aparelho de apoio de neoprene fretado para estruturas pré-moldadas - fornecimento e instalação</t>
  </si>
  <si>
    <t>Longarina Metálica - Viga Laminada (10m) - Fabricação</t>
  </si>
  <si>
    <t>Transversina - Viga Soldada (2,50m) - Fabricação</t>
  </si>
  <si>
    <t>Transversina - Viga Soldada (0,675m) - Fabricação</t>
  </si>
  <si>
    <t>Perfil de Borda - Viga Soldada (2,53m) - Fabricação</t>
  </si>
  <si>
    <t>Transversina - Perfil U - Fabricação</t>
  </si>
  <si>
    <t>Lançamento de superestrutura de passarela metálica de 12 a 24 t com utilização de guindaste</t>
  </si>
  <si>
    <t>Junta de dilatação em elastômero e perfil VV - L = 50 mm e H = 80 mm - fornecimento e instalação</t>
  </si>
  <si>
    <t>TRAVA DE SEGURANÇA ENTRE VIGA METÁLICA E VIGA DE CONCRETO: EM CHAPA DE AÇO A36 MEDINDO APROXIMADAMENTE 20(l) x 50(a) x 1,9(e) cm (CONFORME DETALHE NO PROJETO), COM 3 CHUMBADORES DE EXPANSÃO POR CHAPA - FORNECIMENTO E INSTALAÇÃO</t>
  </si>
  <si>
    <t>1.4.9</t>
  </si>
  <si>
    <t>1.5.0</t>
  </si>
  <si>
    <t xml:space="preserve">PISTA DE RODAGEM </t>
  </si>
  <si>
    <t>1.5.1</t>
  </si>
  <si>
    <t>1.5.2</t>
  </si>
  <si>
    <t>1.5.3</t>
  </si>
  <si>
    <t>1.5.4</t>
  </si>
  <si>
    <t>CONCRETAGEM DE RADIER, PISO DE CONCRETO OU LAJE SOBRE SOLO, FCK 30 MPA - LANÇAMENTO, ADENSAMENTO E ACABAMENTO. AF_09/2021</t>
  </si>
  <si>
    <t>RECONSTRUÇÃO DA PONTE SOBRE O AROIO SÃO VICENTE, ZONA PICOLI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</si>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</sst>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164" fontId="0" fillId="40" borderId="1" xfId="0" applyNumberFormat="1" applyFill="1" applyBorder="1" applyProtection="1">
      <protection locked="0"/>
    </xf>
    <xf numFmtId="0" fontId="0" fillId="40" borderId="1" xfId="0" applyFill="1" applyBorder="1" applyAlignment="1" applyProtection="1">
      <alignment horizontal="center"/>
      <protection locked="0"/>
    </xf>
    <xf numFmtId="167" fontId="0" fillId="40" borderId="1" xfId="0" applyNumberFormat="1" applyFill="1" applyBorder="1" applyProtection="1">
      <protection locked="0"/>
    </xf>
    <xf numFmtId="0" fontId="0" fillId="40" borderId="1" xfId="0" applyFill="1" applyBorder="1" applyAlignment="1" applyProtection="1">
      <alignment wrapText="1"/>
      <protection locked="0"/>
    </xf>
    <xf numFmtId="168" fontId="4" fillId="40" borderId="1" xfId="0" applyNumberFormat="1" applyFont="1" applyFill="1" applyBorder="1" applyProtection="1">
      <protection locked="0"/>
    </xf>
    <xf numFmtId="0" fontId="0" fillId="40" borderId="1" xfId="0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4" sqref="B4:F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5" t="s">
        <v>3752</v>
      </c>
      <c r="B1" s="136"/>
      <c r="C1" s="136"/>
      <c r="D1" s="136"/>
      <c r="E1" s="136"/>
      <c r="F1" s="136"/>
      <c r="G1" s="137"/>
    </row>
    <row r="2" spans="1:8" s="59" customFormat="1" ht="15.75" thickBot="1" x14ac:dyDescent="0.3">
      <c r="A2" s="15" t="s">
        <v>161</v>
      </c>
      <c r="B2" s="141" t="s">
        <v>4002</v>
      </c>
      <c r="C2" s="141"/>
      <c r="D2" s="50" t="s">
        <v>162</v>
      </c>
      <c r="E2" s="70">
        <v>2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42" t="s">
        <v>4103</v>
      </c>
      <c r="C3" s="142"/>
      <c r="D3" s="142"/>
      <c r="E3" s="142"/>
      <c r="F3" s="142"/>
      <c r="G3" s="143"/>
    </row>
    <row r="4" spans="1:8" s="59" customFormat="1" ht="15.75" thickBot="1" x14ac:dyDescent="0.3">
      <c r="A4" s="15" t="s">
        <v>175</v>
      </c>
      <c r="B4" s="144" t="s">
        <v>4104</v>
      </c>
      <c r="C4" s="144"/>
      <c r="D4" s="144"/>
      <c r="E4" s="145"/>
      <c r="F4" s="22" t="s">
        <v>179</v>
      </c>
      <c r="G4" s="78" t="s">
        <v>4105</v>
      </c>
    </row>
    <row r="5" spans="1:8" s="59" customFormat="1" ht="15.75" thickBot="1" x14ac:dyDescent="0.3">
      <c r="A5" s="15" t="s">
        <v>3785</v>
      </c>
      <c r="B5" s="80"/>
      <c r="C5" s="15" t="s">
        <v>3956</v>
      </c>
      <c r="D5" s="15"/>
      <c r="E5" s="15"/>
      <c r="F5" s="146"/>
      <c r="G5" s="147"/>
    </row>
    <row r="6" spans="1:8" s="61" customFormat="1" ht="15.75" thickBot="1" x14ac:dyDescent="0.3">
      <c r="A6" s="15" t="s">
        <v>155</v>
      </c>
      <c r="B6" s="51">
        <f>'Orçamento-base'!C6</f>
        <v>619422.16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8" t="s">
        <v>3750</v>
      </c>
      <c r="B11" s="139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8"/>
      <c r="B12" s="14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I29" sqref="I2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8" t="s">
        <v>3676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1" t="str">
        <f>IF(Identificação!B2=0,"",Identificação!B2)</f>
        <v>Concorrência Lei 14.133/21 Eletrônica</v>
      </c>
      <c r="D2" s="151"/>
      <c r="E2" s="151"/>
      <c r="F2" s="151"/>
      <c r="G2" s="151"/>
      <c r="H2" s="37" t="s">
        <v>151</v>
      </c>
      <c r="I2" s="38">
        <f>IF(Identificação!E2=0,"",Identificação!E2)</f>
        <v>2</v>
      </c>
      <c r="J2" s="37" t="s">
        <v>152</v>
      </c>
      <c r="K2" s="38">
        <f>IF(Identificação!G2=0,"",Identificação!G2)</f>
        <v>2025</v>
      </c>
      <c r="L2" s="94"/>
      <c r="M2" s="94"/>
    </row>
    <row r="3" spans="1:18" s="27" customFormat="1" ht="32.25" customHeight="1" thickBot="1" x14ac:dyDescent="0.3">
      <c r="A3" s="157" t="s">
        <v>153</v>
      </c>
      <c r="B3" s="158"/>
      <c r="C3" s="159" t="str">
        <f>IF(Identificação!B3=0,"",Identificação!B3)</f>
        <v>RECONSTRUÇÃO DA PONTE SOBRE O AROIO SÃO VICENTE, ZONA PICOLI</v>
      </c>
      <c r="D3" s="159"/>
      <c r="E3" s="159"/>
      <c r="F3" s="159"/>
      <c r="G3" s="159"/>
      <c r="H3" s="159"/>
      <c r="I3" s="159"/>
      <c r="J3" s="159"/>
      <c r="K3" s="160"/>
      <c r="L3" s="94"/>
      <c r="M3" s="94"/>
    </row>
    <row r="4" spans="1:18" s="27" customFormat="1" ht="15.75" thickBot="1" x14ac:dyDescent="0.3">
      <c r="A4" s="15" t="s">
        <v>176</v>
      </c>
      <c r="B4" s="22"/>
      <c r="C4" s="153" t="str">
        <f>IF(Identificação!B4=0,"",Identificação!B4)</f>
        <v>PREFEITURA DE COTIPORÃ</v>
      </c>
      <c r="D4" s="153"/>
      <c r="E4" s="153"/>
      <c r="F4" s="153"/>
      <c r="G4" s="153"/>
      <c r="H4" s="153"/>
      <c r="I4" s="153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3" t="str">
        <f>IF(Identificação!B5=0,"",Identificação!B5)</f>
        <v/>
      </c>
      <c r="D5" s="153"/>
      <c r="E5" s="153"/>
      <c r="F5" s="153"/>
      <c r="G5" s="154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5">
        <f>SUMIFS(K12:K39953,B12:B39953,"&gt;0",K12:K39953,"&lt;&gt;0")</f>
        <v>619422.16</v>
      </c>
      <c r="D6" s="155"/>
      <c r="E6" s="155"/>
      <c r="F6" s="155"/>
      <c r="G6" s="156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8" t="s">
        <v>3761</v>
      </c>
      <c r="B10" s="168" t="s">
        <v>3759</v>
      </c>
      <c r="C10" s="168" t="s">
        <v>3760</v>
      </c>
      <c r="D10" s="170" t="s">
        <v>3675</v>
      </c>
      <c r="E10" s="172" t="s">
        <v>168</v>
      </c>
      <c r="F10" s="174" t="s">
        <v>3674</v>
      </c>
      <c r="G10" s="170" t="s">
        <v>156</v>
      </c>
      <c r="H10" s="165" t="s">
        <v>165</v>
      </c>
      <c r="I10" s="166"/>
      <c r="J10" s="166"/>
      <c r="K10" s="166"/>
      <c r="L10" s="166"/>
      <c r="M10" s="167"/>
      <c r="N10" s="161" t="s">
        <v>177</v>
      </c>
      <c r="O10" s="162"/>
      <c r="P10" s="163" t="s">
        <v>178</v>
      </c>
      <c r="Q10" s="164"/>
      <c r="R10" s="152" t="s">
        <v>3678</v>
      </c>
    </row>
    <row r="11" spans="1:18" customFormat="1" ht="45" x14ac:dyDescent="0.25">
      <c r="A11" s="169"/>
      <c r="B11" s="169"/>
      <c r="C11" s="169"/>
      <c r="D11" s="171"/>
      <c r="E11" s="173"/>
      <c r="F11" s="175"/>
      <c r="G11" s="171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2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19" t="s">
        <v>4043</v>
      </c>
      <c r="D12" s="120"/>
      <c r="E12" s="121"/>
      <c r="F12" s="122"/>
      <c r="G12" s="123" t="s">
        <v>4044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19" t="s">
        <v>4045</v>
      </c>
      <c r="D13" s="120"/>
      <c r="E13" s="121"/>
      <c r="F13" s="122"/>
      <c r="G13" s="123" t="s">
        <v>4046</v>
      </c>
      <c r="H13" s="114"/>
      <c r="I13" s="47"/>
      <c r="J13" s="114"/>
      <c r="K13" s="54" t="str">
        <f>IFERROR(IF(H13*J13&lt;&gt;0,ROUND(ROUND(H13,4)*ROUND(J13,4),2),""),"")</f>
        <v/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4047</v>
      </c>
      <c r="D14" s="91" t="s">
        <v>3776</v>
      </c>
      <c r="E14" s="124">
        <v>4083</v>
      </c>
      <c r="F14" s="68">
        <v>45627</v>
      </c>
      <c r="G14" s="41" t="s">
        <v>4048</v>
      </c>
      <c r="H14" s="114">
        <v>480</v>
      </c>
      <c r="I14" s="47" t="s">
        <v>3725</v>
      </c>
      <c r="J14" s="114">
        <v>85.96</v>
      </c>
      <c r="K14" s="106">
        <f>IFERROR(IF(H14*J14&lt;&gt;0,ROUND(ROUND(H14,4)*ROUND(J14,4),2),""),"")</f>
        <v>41260.800000000003</v>
      </c>
      <c r="L14" s="98">
        <v>0.2409</v>
      </c>
      <c r="M14" s="98">
        <v>1.1284000000000001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2</v>
      </c>
      <c r="C15" s="34" t="s">
        <v>4049</v>
      </c>
      <c r="D15" s="91" t="s">
        <v>3776</v>
      </c>
      <c r="E15" s="124">
        <v>2706</v>
      </c>
      <c r="F15" s="68">
        <v>45627</v>
      </c>
      <c r="G15" s="41" t="s">
        <v>4050</v>
      </c>
      <c r="H15" s="114">
        <v>96</v>
      </c>
      <c r="I15" s="47" t="s">
        <v>3725</v>
      </c>
      <c r="J15" s="114">
        <v>144.09</v>
      </c>
      <c r="K15" s="106">
        <f t="shared" ref="K15:K78" si="0">IFERROR(IF(H15*J15&lt;&gt;0,ROUND(ROUND(H15,4)*ROUND(J15,4),2),""),"")</f>
        <v>13832.64</v>
      </c>
      <c r="L15" s="98">
        <v>0.2409</v>
      </c>
      <c r="M15" s="98">
        <v>1.1284000000000001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 t="str">
        <f>IF(AND(G16&lt;&gt;"",H16&gt;0,I16&lt;&gt;"",J16&lt;&gt;0,K16&lt;&gt;0),COUNT($B$11:B15)+1,"")</f>
        <v/>
      </c>
      <c r="C16" s="119" t="s">
        <v>4052</v>
      </c>
      <c r="D16" s="120"/>
      <c r="E16" s="125"/>
      <c r="F16" s="122"/>
      <c r="G16" s="123" t="s">
        <v>4051</v>
      </c>
      <c r="H16" s="114"/>
      <c r="I16" s="47"/>
      <c r="J16" s="114"/>
      <c r="K16" s="106" t="str">
        <f t="shared" si="0"/>
        <v/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45" x14ac:dyDescent="0.25">
      <c r="A17" s="47"/>
      <c r="B17" s="117">
        <f>IF(AND(G17&lt;&gt;"",H17&gt;0,I17&lt;&gt;"",J17&lt;&gt;0,K17&lt;&gt;0),COUNT($B$11:B16)+1,"")</f>
        <v>3</v>
      </c>
      <c r="C17" s="34" t="s">
        <v>4053</v>
      </c>
      <c r="D17" s="91" t="s">
        <v>3776</v>
      </c>
      <c r="E17" s="124">
        <v>103689</v>
      </c>
      <c r="F17" s="68">
        <v>45627</v>
      </c>
      <c r="G17" s="41" t="s">
        <v>4057</v>
      </c>
      <c r="H17" s="114">
        <v>2.88</v>
      </c>
      <c r="I17" s="47" t="s">
        <v>3695</v>
      </c>
      <c r="J17" s="114">
        <v>570.58000000000004</v>
      </c>
      <c r="K17" s="106">
        <f t="shared" si="0"/>
        <v>1643.27</v>
      </c>
      <c r="L17" s="98">
        <v>0.2409</v>
      </c>
      <c r="M17" s="98">
        <v>1.1284000000000001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60" x14ac:dyDescent="0.25">
      <c r="A18" s="47"/>
      <c r="B18" s="117">
        <f>IF(AND(G18&lt;&gt;"",H18&gt;0,I18&lt;&gt;"",J18&lt;&gt;0,K18&lt;&gt;0),COUNT($B$11:B17)+1,"")</f>
        <v>4</v>
      </c>
      <c r="C18" s="34" t="s">
        <v>4054</v>
      </c>
      <c r="D18" s="91" t="s">
        <v>3776</v>
      </c>
      <c r="E18" s="124">
        <v>10775</v>
      </c>
      <c r="F18" s="68">
        <v>45627</v>
      </c>
      <c r="G18" s="41" t="s">
        <v>4058</v>
      </c>
      <c r="H18" s="114">
        <v>4</v>
      </c>
      <c r="I18" s="47" t="s">
        <v>3766</v>
      </c>
      <c r="J18" s="114">
        <v>1240.9000000000001</v>
      </c>
      <c r="K18" s="106">
        <f t="shared" si="0"/>
        <v>4963.6000000000004</v>
      </c>
      <c r="L18" s="98">
        <v>0.2409</v>
      </c>
      <c r="M18" s="98">
        <v>1.1284000000000001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45" x14ac:dyDescent="0.25">
      <c r="A19" s="47"/>
      <c r="B19" s="117">
        <f>IF(AND(G19&lt;&gt;"",H19&gt;0,I19&lt;&gt;"",J19&lt;&gt;0,K19&lt;&gt;0),COUNT($B$11:B18)+1,"")</f>
        <v>5</v>
      </c>
      <c r="C19" s="34" t="s">
        <v>4055</v>
      </c>
      <c r="D19" s="91" t="s">
        <v>3776</v>
      </c>
      <c r="E19" s="124">
        <v>93415</v>
      </c>
      <c r="F19" s="68">
        <v>45627</v>
      </c>
      <c r="G19" s="41" t="s">
        <v>4059</v>
      </c>
      <c r="H19" s="114">
        <v>160</v>
      </c>
      <c r="I19" s="47" t="s">
        <v>3935</v>
      </c>
      <c r="J19" s="114">
        <v>14.58</v>
      </c>
      <c r="K19" s="106">
        <f t="shared" si="0"/>
        <v>2332.8000000000002</v>
      </c>
      <c r="L19" s="98">
        <v>0.2409</v>
      </c>
      <c r="M19" s="98">
        <v>1.1284000000000001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6</v>
      </c>
      <c r="C20" s="34" t="s">
        <v>4056</v>
      </c>
      <c r="D20" s="91" t="s">
        <v>3800</v>
      </c>
      <c r="E20" s="124">
        <v>2</v>
      </c>
      <c r="F20" s="68">
        <v>45627</v>
      </c>
      <c r="G20" s="41" t="s">
        <v>4060</v>
      </c>
      <c r="H20" s="114">
        <v>1</v>
      </c>
      <c r="I20" s="47" t="s">
        <v>3701</v>
      </c>
      <c r="J20" s="114">
        <v>776.48</v>
      </c>
      <c r="K20" s="106">
        <f t="shared" si="0"/>
        <v>776.48</v>
      </c>
      <c r="L20" s="98">
        <v>0.2409</v>
      </c>
      <c r="M20" s="98">
        <v>1.1284000000000001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 t="str">
        <f>IF(AND(G21&lt;&gt;"",H21&gt;0,I21&lt;&gt;"",J21&lt;&gt;0,K21&lt;&gt;0),COUNT($B$11:B20)+1,"")</f>
        <v/>
      </c>
      <c r="C21" s="119" t="s">
        <v>4061</v>
      </c>
      <c r="D21" s="120"/>
      <c r="E21" s="125"/>
      <c r="F21" s="122"/>
      <c r="G21" s="123" t="s">
        <v>4067</v>
      </c>
      <c r="H21" s="114"/>
      <c r="I21" s="47"/>
      <c r="J21" s="114"/>
      <c r="K21" s="106" t="str">
        <f t="shared" si="0"/>
        <v/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7</v>
      </c>
      <c r="C22" s="34" t="s">
        <v>4062</v>
      </c>
      <c r="D22" s="91" t="s">
        <v>3800</v>
      </c>
      <c r="E22" s="124">
        <v>1</v>
      </c>
      <c r="F22" s="68">
        <v>45627</v>
      </c>
      <c r="G22" s="41" t="s">
        <v>4068</v>
      </c>
      <c r="H22" s="114">
        <v>96</v>
      </c>
      <c r="I22" s="47" t="s">
        <v>3694</v>
      </c>
      <c r="J22" s="114">
        <v>397.94</v>
      </c>
      <c r="K22" s="106">
        <f t="shared" si="0"/>
        <v>38202.239999999998</v>
      </c>
      <c r="L22" s="98">
        <v>0.2409</v>
      </c>
      <c r="M22" s="98">
        <v>1.1284000000000001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7">
        <f>IF(AND(G23&lt;&gt;"",H23&gt;0,I23&lt;&gt;"",J23&lt;&gt;0,K23&lt;&gt;0),COUNT($B$11:B22)+1,"")</f>
        <v>8</v>
      </c>
      <c r="C23" s="34" t="s">
        <v>4063</v>
      </c>
      <c r="D23" s="91" t="s">
        <v>3780</v>
      </c>
      <c r="E23" s="124">
        <v>3108015</v>
      </c>
      <c r="F23" s="68">
        <v>45566</v>
      </c>
      <c r="G23" s="41" t="s">
        <v>4069</v>
      </c>
      <c r="H23" s="114">
        <v>45.06</v>
      </c>
      <c r="I23" s="47" t="s">
        <v>3695</v>
      </c>
      <c r="J23" s="114">
        <v>184.29</v>
      </c>
      <c r="K23" s="106">
        <f t="shared" si="0"/>
        <v>8304.11</v>
      </c>
      <c r="L23" s="98">
        <v>0.2409</v>
      </c>
      <c r="M23" s="98">
        <v>1.1284000000000001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9</v>
      </c>
      <c r="C24" s="34" t="s">
        <v>4064</v>
      </c>
      <c r="D24" s="91" t="s">
        <v>3780</v>
      </c>
      <c r="E24" s="124" t="s">
        <v>4075</v>
      </c>
      <c r="F24" s="68">
        <v>45566</v>
      </c>
      <c r="G24" s="41" t="s">
        <v>4070</v>
      </c>
      <c r="H24" s="114">
        <v>18</v>
      </c>
      <c r="I24" s="47" t="s">
        <v>3694</v>
      </c>
      <c r="J24" s="114">
        <v>1108.0899999999999</v>
      </c>
      <c r="K24" s="106">
        <f t="shared" si="0"/>
        <v>19945.62</v>
      </c>
      <c r="L24" s="98">
        <v>0.2409</v>
      </c>
      <c r="M24" s="98">
        <v>1.1284000000000001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0" x14ac:dyDescent="0.25">
      <c r="A25" s="47"/>
      <c r="B25" s="117">
        <f>IF(AND(G25&lt;&gt;"",H25&gt;0,I25&lt;&gt;"",J25&lt;&gt;0,K25&lt;&gt;0),COUNT($B$11:B24)+1,"")</f>
        <v>10</v>
      </c>
      <c r="C25" s="34" t="s">
        <v>4065</v>
      </c>
      <c r="D25" s="91" t="s">
        <v>3780</v>
      </c>
      <c r="E25" s="124">
        <v>407819</v>
      </c>
      <c r="F25" s="68">
        <v>45566</v>
      </c>
      <c r="G25" s="41" t="s">
        <v>4071</v>
      </c>
      <c r="H25" s="114">
        <v>2697</v>
      </c>
      <c r="I25" s="47" t="s">
        <v>3700</v>
      </c>
      <c r="J25" s="114">
        <v>15.05</v>
      </c>
      <c r="K25" s="106">
        <f t="shared" si="0"/>
        <v>40589.85</v>
      </c>
      <c r="L25" s="98">
        <v>0.2409</v>
      </c>
      <c r="M25" s="98">
        <v>1.1284000000000001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11</v>
      </c>
      <c r="C26" s="34" t="s">
        <v>4066</v>
      </c>
      <c r="D26" s="127" t="s">
        <v>3780</v>
      </c>
      <c r="E26" s="128">
        <v>5914569</v>
      </c>
      <c r="F26" s="129">
        <v>45566</v>
      </c>
      <c r="G26" s="130" t="s">
        <v>4072</v>
      </c>
      <c r="H26" s="131">
        <v>3265.42</v>
      </c>
      <c r="I26" s="132" t="s">
        <v>3693</v>
      </c>
      <c r="J26" s="131">
        <v>0.78</v>
      </c>
      <c r="K26" s="133">
        <f>IFERROR(IF(H26*J26&lt;&gt;0,ROUND(ROUND(H26,4)*ROUND(J26,4),2),""),"")-0.01</f>
        <v>2547.02</v>
      </c>
      <c r="L26" s="134">
        <v>0.2409</v>
      </c>
      <c r="M26" s="98">
        <v>1.1284000000000001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12</v>
      </c>
      <c r="C27" s="34" t="s">
        <v>4074</v>
      </c>
      <c r="D27" s="91" t="s">
        <v>3776</v>
      </c>
      <c r="E27" s="124">
        <v>103672</v>
      </c>
      <c r="F27" s="68">
        <v>45627</v>
      </c>
      <c r="G27" s="41" t="s">
        <v>4073</v>
      </c>
      <c r="H27" s="114">
        <v>35.340000000000003</v>
      </c>
      <c r="I27" s="47" t="s">
        <v>3696</v>
      </c>
      <c r="J27" s="114">
        <v>885.03</v>
      </c>
      <c r="K27" s="106">
        <f t="shared" si="0"/>
        <v>31276.959999999999</v>
      </c>
      <c r="L27" s="98">
        <v>0.2409</v>
      </c>
      <c r="M27" s="98">
        <v>1.1284000000000001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119" t="s">
        <v>4076</v>
      </c>
      <c r="D28" s="91"/>
      <c r="E28" s="47"/>
      <c r="F28" s="68"/>
      <c r="G28" s="126" t="s">
        <v>4077</v>
      </c>
      <c r="H28" s="114"/>
      <c r="I28" s="47"/>
      <c r="J28" s="114"/>
      <c r="K28" s="106" t="str">
        <f t="shared" si="0"/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7">
        <f>IF(AND(G29&lt;&gt;"",H29&gt;0,I29&lt;&gt;"",J29&lt;&gt;0,K29&lt;&gt;0),COUNT($B$11:B28)+1,"")</f>
        <v>13</v>
      </c>
      <c r="C29" s="34" t="s">
        <v>4078</v>
      </c>
      <c r="D29" s="91" t="s">
        <v>3780</v>
      </c>
      <c r="E29" s="47">
        <v>307732</v>
      </c>
      <c r="F29" s="68">
        <v>45566</v>
      </c>
      <c r="G29" s="41" t="s">
        <v>4086</v>
      </c>
      <c r="H29" s="114">
        <v>29.4</v>
      </c>
      <c r="I29" s="47" t="s">
        <v>4026</v>
      </c>
      <c r="J29" s="114">
        <v>169.98</v>
      </c>
      <c r="K29" s="106">
        <f t="shared" si="0"/>
        <v>4997.41</v>
      </c>
      <c r="L29" s="98">
        <v>0.2409</v>
      </c>
      <c r="M29" s="98">
        <v>1.1284000000000001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14</v>
      </c>
      <c r="C30" s="34" t="s">
        <v>4079</v>
      </c>
      <c r="D30" s="91" t="s">
        <v>3800</v>
      </c>
      <c r="E30" s="47">
        <v>3</v>
      </c>
      <c r="F30" s="68">
        <v>45627</v>
      </c>
      <c r="G30" s="41" t="s">
        <v>4087</v>
      </c>
      <c r="H30" s="114">
        <v>4</v>
      </c>
      <c r="I30" s="47" t="s">
        <v>3701</v>
      </c>
      <c r="J30" s="114">
        <v>36649.81</v>
      </c>
      <c r="K30" s="106">
        <f t="shared" si="0"/>
        <v>146599.24</v>
      </c>
      <c r="L30" s="98">
        <v>0.2409</v>
      </c>
      <c r="M30" s="98">
        <v>1.1284000000000001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15</v>
      </c>
      <c r="C31" s="34" t="s">
        <v>4080</v>
      </c>
      <c r="D31" s="91" t="s">
        <v>3800</v>
      </c>
      <c r="E31" s="47">
        <v>4</v>
      </c>
      <c r="F31" s="68">
        <v>45627</v>
      </c>
      <c r="G31" s="41" t="s">
        <v>4088</v>
      </c>
      <c r="H31" s="114">
        <v>10</v>
      </c>
      <c r="I31" s="47" t="s">
        <v>3701</v>
      </c>
      <c r="J31" s="114">
        <v>3233.45</v>
      </c>
      <c r="K31" s="106">
        <f t="shared" si="0"/>
        <v>32334.5</v>
      </c>
      <c r="L31" s="98">
        <v>0.2409</v>
      </c>
      <c r="M31" s="98">
        <v>1.1284000000000001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16</v>
      </c>
      <c r="C32" s="34" t="s">
        <v>4081</v>
      </c>
      <c r="D32" s="91" t="s">
        <v>3800</v>
      </c>
      <c r="E32" s="47">
        <v>5</v>
      </c>
      <c r="F32" s="68">
        <v>45627</v>
      </c>
      <c r="G32" s="41" t="s">
        <v>4089</v>
      </c>
      <c r="H32" s="114">
        <v>20</v>
      </c>
      <c r="I32" s="47" t="s">
        <v>3701</v>
      </c>
      <c r="J32" s="114">
        <v>1018.02</v>
      </c>
      <c r="K32" s="106">
        <f t="shared" si="0"/>
        <v>20360.400000000001</v>
      </c>
      <c r="L32" s="98">
        <v>0.2409</v>
      </c>
      <c r="M32" s="98">
        <v>1.1284000000000001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17</v>
      </c>
      <c r="C33" s="34" t="s">
        <v>4082</v>
      </c>
      <c r="D33" s="91" t="s">
        <v>3800</v>
      </c>
      <c r="E33" s="47">
        <v>6</v>
      </c>
      <c r="F33" s="68">
        <v>45627</v>
      </c>
      <c r="G33" s="41" t="s">
        <v>4090</v>
      </c>
      <c r="H33" s="114">
        <v>16</v>
      </c>
      <c r="I33" s="47" t="s">
        <v>3701</v>
      </c>
      <c r="J33" s="114">
        <v>2516.14</v>
      </c>
      <c r="K33" s="106">
        <f t="shared" si="0"/>
        <v>40258.239999999998</v>
      </c>
      <c r="L33" s="98">
        <v>0.2409</v>
      </c>
      <c r="M33" s="98">
        <v>1.1284000000000001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18</v>
      </c>
      <c r="C34" s="34" t="s">
        <v>4083</v>
      </c>
      <c r="D34" s="91" t="s">
        <v>3800</v>
      </c>
      <c r="E34" s="47">
        <v>7</v>
      </c>
      <c r="F34" s="68">
        <v>45627</v>
      </c>
      <c r="G34" s="41" t="s">
        <v>4091</v>
      </c>
      <c r="H34" s="114">
        <v>8</v>
      </c>
      <c r="I34" s="47" t="s">
        <v>3701</v>
      </c>
      <c r="J34" s="114">
        <v>1199.83</v>
      </c>
      <c r="K34" s="106">
        <f t="shared" si="0"/>
        <v>9598.64</v>
      </c>
      <c r="L34" s="98">
        <v>0.2409</v>
      </c>
      <c r="M34" s="98">
        <v>1.1284000000000001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47"/>
      <c r="B35" s="117">
        <f>IF(AND(G35&lt;&gt;"",H35&gt;0,I35&lt;&gt;"",J35&lt;&gt;0,K35&lt;&gt;0),COUNT($B$11:B34)+1,"")</f>
        <v>19</v>
      </c>
      <c r="C35" s="34" t="s">
        <v>4084</v>
      </c>
      <c r="D35" s="91" t="s">
        <v>3780</v>
      </c>
      <c r="E35" s="47">
        <v>3806401</v>
      </c>
      <c r="F35" s="68">
        <v>45566</v>
      </c>
      <c r="G35" s="41" t="s">
        <v>4092</v>
      </c>
      <c r="H35" s="114">
        <v>2</v>
      </c>
      <c r="I35" s="47" t="s">
        <v>3701</v>
      </c>
      <c r="J35" s="114">
        <v>20140.169999999998</v>
      </c>
      <c r="K35" s="106">
        <f t="shared" si="0"/>
        <v>40280.339999999997</v>
      </c>
      <c r="L35" s="98">
        <v>0.2409</v>
      </c>
      <c r="M35" s="98">
        <v>1.1284000000000001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7">
        <f>IF(AND(G36&lt;&gt;"",H36&gt;0,I36&lt;&gt;"",J36&lt;&gt;0,K36&lt;&gt;0),COUNT($B$11:B35)+1,"")</f>
        <v>20</v>
      </c>
      <c r="C36" s="34" t="s">
        <v>4085</v>
      </c>
      <c r="D36" s="91" t="s">
        <v>3780</v>
      </c>
      <c r="E36" s="47">
        <v>307737</v>
      </c>
      <c r="F36" s="68">
        <v>45566</v>
      </c>
      <c r="G36" s="41" t="s">
        <v>4093</v>
      </c>
      <c r="H36" s="114">
        <v>4</v>
      </c>
      <c r="I36" s="47" t="s">
        <v>3694</v>
      </c>
      <c r="J36" s="114">
        <v>722.34</v>
      </c>
      <c r="K36" s="106">
        <f t="shared" si="0"/>
        <v>2889.36</v>
      </c>
      <c r="L36" s="98">
        <v>0.2409</v>
      </c>
      <c r="M36" s="98">
        <v>1.1284000000000001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90" x14ac:dyDescent="0.25">
      <c r="A37" s="47"/>
      <c r="B37" s="117">
        <f>IF(AND(G37&lt;&gt;"",H37&gt;0,I37&lt;&gt;"",J37&lt;&gt;0,K37&lt;&gt;0),COUNT($B$11:B36)+1,"")</f>
        <v>21</v>
      </c>
      <c r="C37" s="34" t="s">
        <v>4095</v>
      </c>
      <c r="D37" s="91" t="s">
        <v>3800</v>
      </c>
      <c r="E37" s="47">
        <v>8</v>
      </c>
      <c r="F37" s="68">
        <v>45627</v>
      </c>
      <c r="G37" s="41" t="s">
        <v>4094</v>
      </c>
      <c r="H37" s="114">
        <v>16</v>
      </c>
      <c r="I37" s="47" t="s">
        <v>3701</v>
      </c>
      <c r="J37" s="114">
        <v>437.24</v>
      </c>
      <c r="K37" s="106">
        <f t="shared" si="0"/>
        <v>6995.84</v>
      </c>
      <c r="L37" s="98">
        <v>0.2409</v>
      </c>
      <c r="M37" s="98">
        <v>1.1284000000000001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119" t="s">
        <v>4096</v>
      </c>
      <c r="D38" s="120"/>
      <c r="E38" s="121"/>
      <c r="F38" s="122"/>
      <c r="G38" s="123" t="s">
        <v>4097</v>
      </c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7">
        <f>IF(AND(G39&lt;&gt;"",H39&gt;0,I39&lt;&gt;"",J39&lt;&gt;0,K39&lt;&gt;0),COUNT($B$11:B38)+1,"")</f>
        <v>22</v>
      </c>
      <c r="C39" s="34" t="s">
        <v>4098</v>
      </c>
      <c r="D39" s="91" t="s">
        <v>3780</v>
      </c>
      <c r="E39" s="47">
        <v>3108015</v>
      </c>
      <c r="F39" s="68">
        <v>45566</v>
      </c>
      <c r="G39" s="41" t="s">
        <v>4069</v>
      </c>
      <c r="H39" s="114">
        <v>92.88</v>
      </c>
      <c r="I39" s="47" t="s">
        <v>3695</v>
      </c>
      <c r="J39" s="114">
        <v>184.29</v>
      </c>
      <c r="K39" s="106">
        <f t="shared" si="0"/>
        <v>17116.86</v>
      </c>
      <c r="L39" s="98">
        <v>0.2409</v>
      </c>
      <c r="M39" s="98">
        <v>1.1284000000000001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30" x14ac:dyDescent="0.25">
      <c r="A40" s="47"/>
      <c r="B40" s="117">
        <f>IF(AND(G40&lt;&gt;"",H40&gt;0,I40&lt;&gt;"",J40&lt;&gt;0,K40&lt;&gt;0),COUNT($B$11:B39)+1,"")</f>
        <v>23</v>
      </c>
      <c r="C40" s="34" t="s">
        <v>4099</v>
      </c>
      <c r="D40" s="91" t="s">
        <v>3780</v>
      </c>
      <c r="E40" s="47">
        <v>407819</v>
      </c>
      <c r="F40" s="68">
        <v>45566</v>
      </c>
      <c r="G40" s="41" t="s">
        <v>4071</v>
      </c>
      <c r="H40" s="114">
        <v>5004</v>
      </c>
      <c r="I40" s="47" t="s">
        <v>3700</v>
      </c>
      <c r="J40" s="114">
        <v>15.05</v>
      </c>
      <c r="K40" s="106">
        <f t="shared" si="0"/>
        <v>75310.2</v>
      </c>
      <c r="L40" s="98">
        <v>0.2409</v>
      </c>
      <c r="M40" s="98">
        <v>1.1284000000000001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24</v>
      </c>
      <c r="C41" s="34" t="s">
        <v>4100</v>
      </c>
      <c r="D41" s="91" t="s">
        <v>3780</v>
      </c>
      <c r="E41" s="47">
        <v>5914569</v>
      </c>
      <c r="F41" s="68">
        <v>45566</v>
      </c>
      <c r="G41" s="41" t="s">
        <v>4072</v>
      </c>
      <c r="H41" s="114">
        <v>1771</v>
      </c>
      <c r="I41" s="47" t="s">
        <v>3693</v>
      </c>
      <c r="J41" s="114">
        <v>0.78</v>
      </c>
      <c r="K41" s="106">
        <f t="shared" si="0"/>
        <v>1381.38</v>
      </c>
      <c r="L41" s="98">
        <v>0.2409</v>
      </c>
      <c r="M41" s="98">
        <v>1.1284000000000001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45" x14ac:dyDescent="0.25">
      <c r="A42" s="47"/>
      <c r="B42" s="117">
        <f>IF(AND(G42&lt;&gt;"",H42&gt;0,I42&lt;&gt;"",J42&lt;&gt;0,K42&lt;&gt;0),COUNT($B$11:B41)+1,"")</f>
        <v>25</v>
      </c>
      <c r="C42" s="34" t="s">
        <v>4101</v>
      </c>
      <c r="D42" s="91" t="s">
        <v>3776</v>
      </c>
      <c r="E42" s="47">
        <v>97096</v>
      </c>
      <c r="F42" s="68">
        <v>45627</v>
      </c>
      <c r="G42" s="41" t="s">
        <v>4102</v>
      </c>
      <c r="H42" s="114">
        <v>18.399999999999999</v>
      </c>
      <c r="I42" s="47" t="s">
        <v>3696</v>
      </c>
      <c r="J42" s="114">
        <v>849.15</v>
      </c>
      <c r="K42" s="106">
        <f t="shared" si="0"/>
        <v>15624.36</v>
      </c>
      <c r="L42" s="98">
        <v>0.2409</v>
      </c>
      <c r="M42" s="98">
        <v>1.1284000000000001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8" t="s">
        <v>3679</v>
      </c>
      <c r="B1" s="149"/>
      <c r="C1" s="149"/>
      <c r="D1" s="149"/>
      <c r="E1" s="149"/>
      <c r="F1" s="149"/>
      <c r="G1" s="149"/>
      <c r="H1" s="150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80" t="str">
        <f>IF(Identificação!B2=0,"",Identificação!B2)</f>
        <v>Concorrência Lei 14.133/21 Eletrônica</v>
      </c>
      <c r="D2" s="180"/>
      <c r="E2" s="28" t="s">
        <v>151</v>
      </c>
      <c r="F2" s="29">
        <f>IF(Identificação!E2=0,"",Identificação!E2)</f>
        <v>2</v>
      </c>
      <c r="G2" s="28" t="s">
        <v>152</v>
      </c>
      <c r="H2" s="30">
        <f>IF(Identificação!G2=0,"",Identificação!G2)</f>
        <v>2025</v>
      </c>
      <c r="I2" s="103"/>
      <c r="J2" s="103"/>
      <c r="K2" s="2"/>
    </row>
    <row r="3" spans="1:12" s="27" customFormat="1" ht="30.75" customHeight="1" thickBot="1" x14ac:dyDescent="0.3">
      <c r="A3" s="157" t="s">
        <v>153</v>
      </c>
      <c r="B3" s="158"/>
      <c r="C3" s="159" t="str">
        <f>IF(Identificação!B3=0,"",Identificação!B3)</f>
        <v>RECONSTRUÇÃO DA PONTE SOBRE O AROIO SÃO VICENTE, ZONA PICOLI</v>
      </c>
      <c r="D3" s="159"/>
      <c r="E3" s="159"/>
      <c r="F3" s="159"/>
      <c r="G3" s="159"/>
      <c r="H3" s="160"/>
      <c r="I3" s="103"/>
      <c r="J3" s="103"/>
    </row>
    <row r="4" spans="1:12" s="27" customFormat="1" ht="15.75" thickBot="1" x14ac:dyDescent="0.3">
      <c r="A4" s="18" t="s">
        <v>3791</v>
      </c>
      <c r="B4" s="26"/>
      <c r="C4" s="144"/>
      <c r="D4" s="144"/>
      <c r="E4" s="144"/>
      <c r="F4" s="144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81" t="str">
        <f>IF(Identificação!B5=0,"",Identificação!B5)</f>
        <v/>
      </c>
      <c r="D5" s="182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8">
        <f>SUMIFS(H12:H39953,B12:B39953,"&gt;0",H12:H39953,"&lt;&gt;0")</f>
        <v>0</v>
      </c>
      <c r="D6" s="179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8" t="s">
        <v>3754</v>
      </c>
      <c r="B10" s="168" t="s">
        <v>3755</v>
      </c>
      <c r="C10" s="168" t="s">
        <v>3677</v>
      </c>
      <c r="D10" s="170" t="s">
        <v>3756</v>
      </c>
      <c r="E10" s="176" t="s">
        <v>171</v>
      </c>
      <c r="F10" s="177"/>
      <c r="G10" s="177"/>
      <c r="H10" s="177"/>
      <c r="I10" s="177"/>
      <c r="J10" s="177"/>
      <c r="K10" s="177"/>
    </row>
    <row r="11" spans="1:12" customFormat="1" ht="45" x14ac:dyDescent="0.25">
      <c r="A11" s="169"/>
      <c r="B11" s="169"/>
      <c r="C11" s="169"/>
      <c r="D11" s="171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1.0.0</v>
      </c>
      <c r="D12" s="54" t="str">
        <f>IF('Orçamento-base'!G12&gt;0,'Orçamento-base'!G12,"")</f>
        <v>PONTE DOS PICOLLI - ARROIO VICENTE ROSA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1.1.0</v>
      </c>
      <c r="D13" s="54" t="str">
        <f>IF('Orçamento-base'!G13&gt;0,'Orçamento-base'!G13,"")</f>
        <v>ADMINISTRAÇÃO LOCAL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/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2025-08-27T19:03:33Z</dcterms:modified>
</cp:coreProperties>
</file>