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TOMADA DE PREÇOS nº 007-2023 ACESSO CAPELA SÃO BRÁS\ENGENHARIA DOCUMENTOS\"/>
    </mc:Choice>
  </mc:AlternateContent>
  <xr:revisionPtr revIDLastSave="0" documentId="13_ncr:1_{1C277475-8094-4BC6-B900-2165A5BFD29C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</externalReference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  <definedName name="ORÇAMENTO.BancoRef" hidden="1">'Orçamento-base'!$F$8</definedName>
    <definedName name="ORÇAMENTO.CustoUnitario" hidden="1">ROUND('Orçamento-base'!$U1,15-13*'Orçamento-base'!$AF$8)</definedName>
    <definedName name="ORÇAMENTO.PrecoUnitarioLicitado" hidden="1">'Orçamento-base'!$AL1</definedName>
    <definedName name="REFERENCIA.Descricao" hidden="1">IF(ISNUMBER('Orçamento-base'!$AF1),OFFSET(INDIRECT(ORÇAMENTO.BancoRef),'Orçamento-base'!$AF1-1,3,1),'Orçamento-base'!$AF1)</definedName>
    <definedName name="REFERENCIA.Unidade" hidden="1">IF(ISNUMBER('Orçamento-base'!$AF1),OFFSET(INDIRECT(ORÇAMENTO.BancoRef),'Orçamento-base'!$AF1-1,4,1),"-")</definedName>
    <definedName name="TIPOORCAMENTO" hidden="1">IF(VALUE([1]MENU!$O$3)=2,"Licitado","Proposto")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3" l="1"/>
  <c r="O14" i="3"/>
  <c r="Q14" i="3"/>
  <c r="K17" i="3" l="1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B60" i="3" s="1"/>
  <c r="K61" i="3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K12" i="3" l="1"/>
  <c r="B12" i="3" s="1"/>
  <c r="B14" i="3" s="1"/>
  <c r="B16" i="3" s="1"/>
  <c r="B17" i="3" s="1"/>
  <c r="B18" i="3" s="1"/>
  <c r="B19" i="3" l="1"/>
  <c r="B20" i="3" s="1"/>
  <c r="E12" i="6"/>
  <c r="H12" i="6" s="1"/>
  <c r="B21" i="3" l="1"/>
  <c r="B22" i="3" s="1"/>
  <c r="B23" i="3" s="1"/>
  <c r="C5" i="6"/>
  <c r="C3" i="6"/>
  <c r="H2" i="6"/>
  <c r="F2" i="6"/>
  <c r="C2" i="6"/>
  <c r="K4" i="3"/>
  <c r="K2" i="3"/>
  <c r="C3" i="3"/>
  <c r="C4" i="3"/>
  <c r="C5" i="3"/>
  <c r="I2" i="3"/>
  <c r="C2" i="3"/>
  <c r="B24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5" i="3" l="1"/>
  <c r="B26" i="3" s="1"/>
  <c r="E13" i="6"/>
  <c r="H13" i="6" s="1"/>
  <c r="O13" i="3"/>
  <c r="B27" i="3" l="1"/>
  <c r="F2" i="8"/>
  <c r="E238" i="8" s="1"/>
  <c r="F13" i="6"/>
  <c r="D13" i="6"/>
  <c r="A13" i="6"/>
  <c r="F12" i="6"/>
  <c r="D12" i="6"/>
  <c r="A12" i="6"/>
  <c r="C13" i="2"/>
  <c r="Q12" i="3"/>
  <c r="O12" i="3"/>
  <c r="Q13" i="3"/>
  <c r="B28" i="3" l="1"/>
  <c r="G13" i="2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9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30" i="3" l="1"/>
  <c r="B13" i="6"/>
  <c r="C6" i="6" s="1"/>
  <c r="B7" i="2" s="1"/>
  <c r="B31" i="3" l="1"/>
  <c r="B32" i="3" s="1"/>
  <c r="B33" i="3" s="1"/>
  <c r="B34" i="3" s="1"/>
  <c r="B35" i="3" l="1"/>
  <c r="B36" i="3" s="1"/>
  <c r="B37" i="3" s="1"/>
  <c r="B38" i="3" s="1"/>
  <c r="B39" i="3" l="1"/>
  <c r="B40" i="3" s="1"/>
  <c r="C13" i="6"/>
  <c r="C12" i="6"/>
  <c r="B41" i="3" l="1"/>
  <c r="B42" i="3" s="1"/>
  <c r="B43" i="3" s="1"/>
  <c r="B44" i="3" s="1"/>
  <c r="B45" i="3" s="1"/>
  <c r="B46" i="3" s="1"/>
  <c r="B47" i="3" s="1"/>
  <c r="B48" i="3" s="1"/>
  <c r="B49" i="3" l="1"/>
  <c r="B50" i="3" l="1"/>
  <c r="B51" i="3" s="1"/>
  <c r="B52" i="3" l="1"/>
  <c r="B53" i="3" s="1"/>
  <c r="B54" i="3" s="1"/>
  <c r="B55" i="3" s="1"/>
  <c r="B56" i="3" s="1"/>
  <c r="B57" i="3" s="1"/>
  <c r="B58" i="3" s="1"/>
  <c r="B59" i="3" s="1"/>
  <c r="B61" i="3" s="1"/>
  <c r="C6" i="3" s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<sst xmlns="http://schemas.openxmlformats.org/spreadsheetml/2006/main" count="15316" uniqueCount="4121">
  <si>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</si>
  <si>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</si>
  <si>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</si>
  <si>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</si>
  <si>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</si>
  <si>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</si>
  <si>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</si>
  <si>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</si>
  <si>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</si>
  <si>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</si>
  <si>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</si>
  <si>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</si>
  <si>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</si>
  <si>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</si>
  <si>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</si>
  <si>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</si>
  <si>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</si>
  <si>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</si>
  <si>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</si>
  <si>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</si>
  <si>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</si>
  <si>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</si>
  <si>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</si>
  <si>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</si>
  <si>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</si>
  <si>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</si>
  <si>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</si>
  <si>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</si>
  <si>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</si>
  <si>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</si>
  <si>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</si>
  <si>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</si>
  <si>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</si>
  <si>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</si>
  <si>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</si>
  <si>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</si>
  <si>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</si>
  <si>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</si>
  <si>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</si>
  <si>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</si>
  <si>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</si>
  <si>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</si>
  <si>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</si>
  <si>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</si>
  <si>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</si>
  <si>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</si>
  <si>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</si>
  <si>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</si>
  <si>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</si>
  <si>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</si>
  <si>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</si>
  <si>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</si>
  <si>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</si>
  <si>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</si>
  <si>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</si>
  <si>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</si>
  <si>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</si>
  <si>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</si>
  <si>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</si>
  <si>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</si>
  <si>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</si>
  <si>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</si>
  <si>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</si>
  <si>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</si>
  <si>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</si>
  <si>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</si>
  <si>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</si>
  <si>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</si>
  <si>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</si>
  <si>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</si>
  <si>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</si>
  <si>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</si>
  <si>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</si>
  <si>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</si>
  <si>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</si>
  <si>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</si>
  <si>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</si>
  <si>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</si>
  <si>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</si>
  <si>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</si>
  <si>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</si>
  <si>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</si>
  <si>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</si>
  <si>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</si>
  <si>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</si>
  <si>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</si>
  <si>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</si>
  <si>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</si>
  <si>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</si>
  <si>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</si>
  <si>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</si>
  <si>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</si>
  <si>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</si>
  <si>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</si>
  <si>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</si>
  <si>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</si>
  <si>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</si>
  <si>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</si>
  <si>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</si>
  <si>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</si>
  <si>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</si>
  <si>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</si>
  <si>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</si>
  <si>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</si>
  <si>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</si>
  <si>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</si>
  <si>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</si>
  <si>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</si>
  <si>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</si>
  <si>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</si>
  <si>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</si>
  <si>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</si>
  <si>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</si>
  <si>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</si>
  <si>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</si>
  <si>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</si>
  <si>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</si>
  <si>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</si>
  <si>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</si>
  <si>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</si>
  <si>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</si>
  <si>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</si>
  <si>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</si>
  <si>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</si>
  <si>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</si>
  <si>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</si>
  <si>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</si>
  <si>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</si>
  <si>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</si>
  <si>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</si>
  <si>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</si>
  <si>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</si>
  <si>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</si>
  <si>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</si>
  <si>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</si>
  <si>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</si>
  <si>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</si>
  <si>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</si>
  <si>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</si>
  <si>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</si>
  <si>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</si>
  <si>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</si>
  <si>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</si>
  <si>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</si>
  <si>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</si>
  <si>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</si>
  <si>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</si>
  <si>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</si>
  <si>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</si>
  <si>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</si>
  <si>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</si>
  <si>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</si>
  <si>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</si>
  <si>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</si>
  <si>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</si>
  <si>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</si>
  <si>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</si>
  <si>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</si>
  <si>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</si>
  <si>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</si>
  <si>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</si>
  <si>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</si>
  <si>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</si>
  <si>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</si>
  <si>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</si>
  <si>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</si>
  <si>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</si>
  <si>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</si>
  <si>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</si>
  <si>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</si>
  <si>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</si>
  <si>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</si>
  <si>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</si>
  <si>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</si>
  <si>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</si>
  <si>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</si>
  <si>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</si>
  <si>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</si>
  <si>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</si>
  <si>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</si>
  <si>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</si>
  <si>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</si>
  <si>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</si>
  <si>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</si>
  <si>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</si>
  <si>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</si>
  <si>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</si>
  <si>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</si>
  <si>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</si>
  <si>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</si>
  <si>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</si>
  <si>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</si>
  <si>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</si>
  <si>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</si>
  <si>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</si>
  <si>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</si>
  <si>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</si>
  <si>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</si>
  <si>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</si>
  <si>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</si>
  <si>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</si>
  <si>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</si>
  <si>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</si>
  <si>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</si>
  <si>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</si>
  <si>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</si>
  <si>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</si>
  <si>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</si>
  <si>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</si>
  <si>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</si>
  <si>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</si>
  <si>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</si>
  <si>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</si>
  <si>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</si>
  <si>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</si>
  <si>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</si>
  <si>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</si>
  <si>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</si>
  <si>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</si>
  <si>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</si>
  <si>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</si>
  <si>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</si>
  <si>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</si>
  <si>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</si>
  <si>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</si>
  <si>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</si>
  <si>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</si>
  <si>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</si>
  <si>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</si>
  <si>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</si>
  <si>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</si>
  <si>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</si>
  <si>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</si>
  <si>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</si>
  <si>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</si>
  <si>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</si>
  <si>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</si>
  <si>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</si>
  <si>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</si>
  <si>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</si>
  <si>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</si>
  <si>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</si>
  <si>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</si>
  <si>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</si>
  <si>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</si>
  <si>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</si>
  <si>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</si>
  <si>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</si>
  <si>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</si>
  <si>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</si>
  <si>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</si>
  <si>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</si>
  <si>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</si>
  <si>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</si>
  <si>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</si>
  <si>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</si>
  <si>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</si>
  <si>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</si>
  <si>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</si>
  <si>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</si>
  <si>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</si>
  <si>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</si>
  <si>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</si>
  <si>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</si>
  <si>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</si>
  <si>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</si>
  <si>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</si>
  <si>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</si>
  <si>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</si>
  <si>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</si>
  <si>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</si>
  <si>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</si>
  <si>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</si>
  <si>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</si>
  <si>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</si>
  <si>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</si>
  <si>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</si>
  <si>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</si>
  <si>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</si>
  <si>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</si>
  <si>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</si>
  <si>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</si>
  <si>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</si>
  <si>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</si>
  <si>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</si>
  <si>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</si>
  <si>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</si>
  <si>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</si>
  <si>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</si>
  <si>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</si>
  <si>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</si>
  <si>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</si>
  <si>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</si>
  <si>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</si>
  <si>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</si>
  <si>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</si>
  <si>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</si>
  <si>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</si>
  <si>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</si>
  <si>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</si>
  <si>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</si>
  <si>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</si>
  <si>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</si>
  <si>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</si>
  <si>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</si>
  <si>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</si>
  <si>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</si>
  <si>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</si>
  <si>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</si>
  <si>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</si>
  <si>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</si>
  <si>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</si>
  <si>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</si>
  <si>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</si>
  <si>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</si>
  <si>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</si>
  <si>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</si>
  <si>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</si>
  <si>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</si>
  <si>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</si>
  <si>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</si>
  <si>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</si>
  <si>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</si>
  <si>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</si>
  <si>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</si>
  <si>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</si>
  <si>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</si>
  <si>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</si>
  <si>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</si>
  <si>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</si>
  <si>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</si>
  <si>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</si>
  <si>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</si>
  <si>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</si>
  <si>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</si>
  <si>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</si>
  <si>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</si>
  <si>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</si>
  <si>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</si>
  <si>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</si>
  <si>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</si>
  <si>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</si>
  <si>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</si>
  <si>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</si>
  <si>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</si>
  <si>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</si>
  <si>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</si>
  <si>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</si>
  <si>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</si>
  <si>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</si>
  <si>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</si>
  <si>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</si>
  <si>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</si>
  <si>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</si>
  <si>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</si>
  <si>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</si>
  <si>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</si>
  <si>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</si>
  <si>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</si>
  <si>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</si>
  <si>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</si>
  <si>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</si>
  <si>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</si>
  <si>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</si>
  <si>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</si>
  <si>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</si>
  <si>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</si>
  <si>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</si>
  <si>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</si>
  <si>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</si>
  <si>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</si>
  <si>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</si>
  <si>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</si>
  <si>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</si>
  <si>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</si>
  <si>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</si>
  <si>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</si>
  <si>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</si>
  <si>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</si>
  <si>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</si>
  <si>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</si>
  <si>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</si>
  <si>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</si>
  <si>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</si>
  <si>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</si>
  <si>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</si>
  <si>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</si>
  <si>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</si>
  <si>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</si>
  <si>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</si>
  <si>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</si>
  <si>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</si>
  <si>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</si>
  <si>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</si>
  <si>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</si>
  <si>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</si>
  <si>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</si>
  <si>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</si>
  <si>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</si>
  <si>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</si>
  <si>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</si>
  <si>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</si>
  <si>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</si>
  <si>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</si>
  <si>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</si>
  <si>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</si>
  <si>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</si>
  <si>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</si>
  <si>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</si>
  <si>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</si>
  <si>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</si>
  <si>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</si>
  <si>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</si>
  <si>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</si>
  <si>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</si>
  <si>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</si>
  <si>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</si>
  <si>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</si>
  <si>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</si>
  <si>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</si>
  <si>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</si>
  <si>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</si>
  <si>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</si>
  <si>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</si>
  <si>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</si>
  <si>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</si>
  <si>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</si>
  <si>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</si>
  <si>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</si>
  <si>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</si>
  <si>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</si>
  <si>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</si>
  <si>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</si>
  <si>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</si>
  <si>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</si>
  <si>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</si>
  <si>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</si>
  <si>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</si>
  <si>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</si>
  <si>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</si>
  <si>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</si>
  <si>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</si>
  <si>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</si>
  <si>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</si>
  <si>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</si>
  <si>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</si>
  <si>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</si>
  <si>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</si>
  <si>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</si>
  <si>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</si>
  <si>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</si>
  <si>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</si>
  <si>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</si>
  <si>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</si>
  <si>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</si>
  <si>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</si>
  <si>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</si>
  <si>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</si>
  <si>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</si>
  <si>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</si>
  <si>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</si>
  <si>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</si>
  <si>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</si>
  <si>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</si>
  <si>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</si>
  <si>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</si>
  <si>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</si>
  <si>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</si>
  <si>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</si>
  <si>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</si>
  <si>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</si>
  <si>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</si>
  <si>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</si>
  <si>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</si>
  <si>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</si>
  <si>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</si>
  <si>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</si>
  <si>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</si>
  <si>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</si>
  <si>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</si>
  <si>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</si>
  <si>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</si>
  <si>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</si>
  <si>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</si>
  <si>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</si>
  <si>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</si>
  <si>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</si>
  <si>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</si>
  <si>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</si>
  <si>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</si>
  <si>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</si>
  <si>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</si>
  <si>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</si>
  <si>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</si>
  <si>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</si>
  <si>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</si>
  <si>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</si>
  <si>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</si>
  <si>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</si>
  <si>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</si>
  <si>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</si>
  <si>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</si>
  <si>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</si>
  <si>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</si>
  <si>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</si>
  <si>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</si>
  <si>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</si>
  <si>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</si>
  <si>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</si>
  <si>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</si>
  <si>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</si>
  <si>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</si>
  <si>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</si>
  <si>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</si>
  <si>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</si>
  <si>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</si>
  <si>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</si>
  <si>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</si>
  <si>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</si>
  <si>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</si>
  <si>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</si>
  <si>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</si>
  <si>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</si>
  <si>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</si>
  <si>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</si>
  <si>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</si>
  <si>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</si>
  <si>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</si>
  <si>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</si>
  <si>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</si>
  <si>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</si>
  <si>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</si>
  <si>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</si>
  <si>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</si>
  <si>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</si>
  <si>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</si>
  <si>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</si>
  <si>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</si>
  <si>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</si>
  <si>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</si>
  <si>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</si>
  <si>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</si>
  <si>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</si>
  <si>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</si>
  <si>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</si>
  <si>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</si>
  <si>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</si>
  <si>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</si>
  <si>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</si>
  <si>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</si>
  <si>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</si>
  <si>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</si>
  <si>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</si>
  <si>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</si>
  <si>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</si>
  <si>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</si>
  <si>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</si>
  <si>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</si>
  <si>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</si>
  <si>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</si>
  <si>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</si>
  <si>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</si>
  <si>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</si>
  <si>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</si>
  <si>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</si>
  <si>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</si>
  <si>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</si>
  <si>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</si>
  <si>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</si>
  <si>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</si>
  <si>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</si>
  <si>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</si>
  <si>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</si>
  <si>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</si>
  <si>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</si>
  <si>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</si>
  <si>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</si>
  <si>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</si>
  <si>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</si>
  <si>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</si>
  <si>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</si>
  <si>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</si>
  <si>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</si>
  <si>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</si>
  <si>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</si>
  <si>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</si>
  <si>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</si>
  <si>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</si>
  <si>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</si>
  <si>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</si>
  <si>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</si>
  <si>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</si>
  <si>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</si>
  <si>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</si>
  <si>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</si>
  <si>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</si>
  <si>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</si>
  <si>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</si>
  <si>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</si>
  <si>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</si>
  <si>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</si>
  <si>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</si>
  <si>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</si>
  <si>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</si>
  <si>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</si>
  <si>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</si>
  <si>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</si>
  <si>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</si>
  <si>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</si>
  <si>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</si>
  <si>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</si>
  <si>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</si>
  <si>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</si>
  <si>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</si>
  <si>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</si>
  <si>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</si>
  <si>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</si>
  <si>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</si>
  <si>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</si>
  <si>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</si>
  <si>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</si>
  <si>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</si>
  <si>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</si>
  <si>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</si>
  <si>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</si>
  <si>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</si>
  <si>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</si>
  <si>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</si>
  <si>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</si>
  <si>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</si>
  <si>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</si>
  <si>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</si>
  <si>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</si>
  <si>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</si>
  <si>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</si>
  <si>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</si>
  <si>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</si>
  <si>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</si>
  <si>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</si>
  <si>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</si>
  <si>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</si>
  <si>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</si>
  <si>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</si>
  <si>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</si>
  <si>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</si>
  <si>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</si>
  <si>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</si>
  <si>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</si>
  <si>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</si>
  <si>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</si>
  <si>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</si>
  <si>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</si>
  <si>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</si>
  <si>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</si>
  <si>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</si>
  <si>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</si>
  <si>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</si>
  <si>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</si>
  <si>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</si>
  <si>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</si>
  <si>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</si>
  <si>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</si>
  <si>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</si>
  <si>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</si>
  <si>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</si>
  <si>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</si>
  <si>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</si>
  <si>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</si>
  <si>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</si>
  <si>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</si>
  <si>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</si>
  <si>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</si>
  <si>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</si>
  <si>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</si>
  <si>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</si>
  <si>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</si>
  <si>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</si>
  <si>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</si>
  <si>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</si>
  <si>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</si>
  <si>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</si>
  <si>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</si>
  <si>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</si>
  <si>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</si>
  <si>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</si>
  <si>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</si>
  <si>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</si>
  <si>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</si>
  <si>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</si>
  <si>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</si>
  <si>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</si>
  <si>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</si>
  <si>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</si>
  <si>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</si>
  <si>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</si>
  <si>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</si>
  <si>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</si>
  <si>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</si>
  <si>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</si>
  <si>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</si>
  <si>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</si>
  <si>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</si>
  <si>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</si>
  <si>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</si>
  <si>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</si>
  <si>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</si>
  <si>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</si>
  <si>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</si>
  <si>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</si>
  <si>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</si>
  <si>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</si>
  <si>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</si>
  <si>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</si>
  <si>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</si>
  <si>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</si>
  <si>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</si>
  <si>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</si>
  <si>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</si>
  <si>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</si>
  <si>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</si>
  <si>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</si>
  <si>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</si>
  <si>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</si>
  <si>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</si>
  <si>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</si>
  <si>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</si>
  <si>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</si>
  <si>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</si>
  <si>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</si>
  <si>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</si>
  <si>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</si>
  <si>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</si>
  <si>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</si>
  <si>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</si>
  <si>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</si>
  <si>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</si>
  <si>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</si>
  <si>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</si>
  <si>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</si>
  <si>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</si>
  <si>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</si>
  <si>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</si>
  <si>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</si>
  <si>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</si>
  <si>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</si>
  <si>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</si>
  <si>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</si>
  <si>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</si>
  <si>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</si>
  <si>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</si>
  <si>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</si>
  <si>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</si>
  <si>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</si>
  <si>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</si>
  <si>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</si>
  <si>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</si>
  <si>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</si>
  <si>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</si>
  <si>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</si>
  <si>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</si>
  <si>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</si>
  <si>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</si>
  <si>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</si>
  <si>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</si>
  <si>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</si>
  <si>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</si>
  <si>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</si>
  <si>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</si>
  <si>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</si>
  <si>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</si>
  <si>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</si>
  <si>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</si>
  <si>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</si>
  <si>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</si>
  <si>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</si>
  <si>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</si>
  <si>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</si>
  <si>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</si>
  <si>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</si>
  <si>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</si>
  <si>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</si>
  <si>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</si>
  <si>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</si>
  <si>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</si>
  <si>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</si>
  <si>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</si>
  <si>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</si>
  <si>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</si>
  <si>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</si>
  <si>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</si>
  <si>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</si>
  <si>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</si>
  <si>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</si>
  <si>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</si>
  <si>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</si>
  <si>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</si>
  <si>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</si>
  <si>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</si>
  <si>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</si>
  <si>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</si>
  <si>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</si>
  <si>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</si>
  <si>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</si>
  <si>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</si>
  <si>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</si>
  <si>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</si>
  <si>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</si>
  <si>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</si>
  <si>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</si>
  <si>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</si>
  <si>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</si>
  <si>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</si>
  <si>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</si>
  <si>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</si>
  <si>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</si>
  <si>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</si>
  <si>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</si>
  <si>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</si>
  <si>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</si>
  <si>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</si>
  <si>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</si>
  <si>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</si>
  <si>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</si>
  <si>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</si>
  <si>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</si>
  <si>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</si>
  <si>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</si>
  <si>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</si>
  <si>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</si>
  <si>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</si>
  <si>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</si>
  <si>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</si>
  <si>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</si>
  <si>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</si>
  <si>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</si>
  <si>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</si>
  <si>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</si>
  <si>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</si>
  <si>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</si>
  <si>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</si>
  <si>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</si>
  <si>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</si>
  <si>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</si>
  <si>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</si>
  <si>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</si>
  <si>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</si>
  <si>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</si>
  <si>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</si>
  <si>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</si>
  <si>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</si>
  <si>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</si>
  <si>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</si>
  <si>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</si>
  <si>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</si>
  <si>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</si>
  <si>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</si>
  <si>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</si>
  <si>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</si>
  <si>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</si>
  <si>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</si>
  <si>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</si>
  <si>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</si>
  <si>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</si>
  <si>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</si>
  <si>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</si>
  <si>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</si>
  <si>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</si>
  <si>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</si>
  <si>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</si>
  <si>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</si>
  <si>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</si>
  <si>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</si>
  <si>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</si>
  <si>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</si>
  <si>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</si>
  <si>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</si>
  <si>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</si>
  <si>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</si>
  <si>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</si>
  <si>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</si>
  <si>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</si>
  <si>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</si>
  <si>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</si>
  <si>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</si>
  <si>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</si>
  <si>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</si>
  <si>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</si>
  <si>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</si>
  <si>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</si>
  <si>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</si>
  <si>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</si>
  <si>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</si>
  <si>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</si>
  <si>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</si>
  <si>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</si>
  <si>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</si>
  <si>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</si>
  <si>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</si>
  <si>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</si>
  <si>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</si>
  <si>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</si>
  <si>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</si>
  <si>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</si>
  <si>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</si>
  <si>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</si>
  <si>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</si>
  <si>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</si>
  <si>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</si>
  <si>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</si>
  <si>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</si>
  <si>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</si>
  <si>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</si>
  <si>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</si>
  <si>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</si>
  <si>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</si>
  <si>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</si>
  <si>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</si>
  <si>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</si>
  <si>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</si>
  <si>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</si>
  <si>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</si>
  <si>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</si>
  <si>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</si>
  <si>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</si>
  <si>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</si>
  <si>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</si>
  <si>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</si>
  <si>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</si>
  <si>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</si>
  <si>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</si>
  <si>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</si>
  <si>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</si>
  <si>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</si>
  <si>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</si>
  <si>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</si>
  <si>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</si>
  <si>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</si>
  <si>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</si>
  <si>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</si>
  <si>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</si>
  <si>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</si>
  <si>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</si>
  <si>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</si>
  <si>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</si>
  <si>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</si>
  <si>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</si>
  <si>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</si>
  <si>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</si>
  <si>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</si>
  <si>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</si>
  <si>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</si>
  <si>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</si>
  <si>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</si>
  <si>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</si>
  <si>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</si>
  <si>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</si>
  <si>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</si>
  <si>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</si>
  <si>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</si>
  <si>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</si>
  <si>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</si>
  <si>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</si>
  <si>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</si>
  <si>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</si>
  <si>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</si>
  <si>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</si>
  <si>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</si>
  <si>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</si>
  <si>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</si>
  <si>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</si>
  <si>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</si>
  <si>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</si>
  <si>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</si>
  <si>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</si>
  <si>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</si>
  <si>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</si>
  <si>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</si>
  <si>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</si>
  <si>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</si>
  <si>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</si>
  <si>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</si>
  <si>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</si>
  <si>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</si>
  <si>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</si>
  <si>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</si>
  <si>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</si>
  <si>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</si>
  <si>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</si>
  <si>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</si>
  <si>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</si>
  <si>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</si>
  <si>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</si>
  <si>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</si>
  <si>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</si>
  <si>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</si>
  <si>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</si>
  <si>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</si>
  <si>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</si>
  <si>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</si>
  <si>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</si>
  <si>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</si>
  <si>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</si>
  <si>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</si>
  <si>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</si>
  <si>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</si>
  <si>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</si>
  <si>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</si>
  <si>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</si>
  <si>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</si>
  <si>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</si>
  <si>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</si>
  <si>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</si>
  <si>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</si>
  <si>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</si>
  <si>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</si>
  <si>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</si>
  <si>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</si>
  <si>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</si>
  <si>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</si>
  <si>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</si>
  <si>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</si>
  <si>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</si>
  <si>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</si>
  <si>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</si>
  <si>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</si>
  <si>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</si>
  <si>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</si>
  <si>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</si>
  <si>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</si>
  <si>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</si>
  <si>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</si>
  <si>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</si>
  <si>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</si>
  <si>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</si>
  <si>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</si>
  <si>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</si>
  <si>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</si>
  <si>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</si>
  <si>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</si>
  <si>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</si>
  <si>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</si>
  <si>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</si>
  <si>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</si>
  <si>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</si>
  <si>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</si>
  <si>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</si>
  <si>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</si>
  <si>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</si>
  <si>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</si>
  <si>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</si>
  <si>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</si>
  <si>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</si>
  <si>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</si>
  <si>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</si>
  <si>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</si>
  <si>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</si>
  <si>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</si>
  <si>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</si>
  <si>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</si>
  <si>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</si>
  <si>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</si>
  <si>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</si>
  <si>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</si>
  <si>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</si>
  <si>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</si>
  <si>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</si>
  <si>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</si>
  <si>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</si>
  <si>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</si>
  <si>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</si>
  <si>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</si>
  <si>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</si>
  <si>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</si>
  <si>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</si>
  <si>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</si>
  <si>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</si>
  <si>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</si>
  <si>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</si>
  <si>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</si>
  <si>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</si>
  <si>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</si>
  <si>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</si>
  <si>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</si>
  <si>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</si>
  <si>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</si>
  <si>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</si>
  <si>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</si>
  <si>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</si>
  <si>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</si>
  <si>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</si>
  <si>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</si>
  <si>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</si>
  <si>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</si>
  <si>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</si>
  <si>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</si>
  <si>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</si>
  <si>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</si>
  <si>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</si>
  <si>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</si>
  <si>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</si>
  <si>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</si>
  <si>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</si>
  <si>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</si>
  <si>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</si>
  <si>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</si>
  <si>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</si>
  <si>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</si>
  <si>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</si>
  <si>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</si>
  <si>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</si>
  <si>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</si>
  <si>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</si>
  <si>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</si>
  <si>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</si>
  <si>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</si>
  <si>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</si>
  <si>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</si>
  <si>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</si>
  <si>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</si>
  <si>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</si>
  <si>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</si>
  <si>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</si>
  <si>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</si>
  <si>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</si>
  <si>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</si>
  <si>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</si>
  <si>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</si>
  <si>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</si>
  <si>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</si>
  <si>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</si>
  <si>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</si>
  <si>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</si>
  <si>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</si>
  <si>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</si>
  <si>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</si>
  <si>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</si>
  <si>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</si>
  <si>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</si>
  <si>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</si>
  <si>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</si>
  <si>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</si>
  <si>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</si>
  <si>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</si>
  <si>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</si>
  <si>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</si>
  <si>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</si>
  <si>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</si>
  <si>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</si>
  <si>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</si>
  <si>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</si>
  <si>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</si>
  <si>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</si>
  <si>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</si>
  <si>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</si>
  <si>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</si>
  <si>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</si>
  <si>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</si>
  <si>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</si>
  <si>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</si>
  <si>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</si>
  <si>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</si>
  <si>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</si>
  <si>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</si>
  <si>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</si>
  <si>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</si>
  <si>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</si>
  <si>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</si>
  <si>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</si>
  <si>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</si>
  <si>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</si>
  <si>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</si>
  <si>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</si>
  <si>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</si>
  <si>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</si>
  <si>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</si>
  <si>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</si>
  <si>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</si>
  <si>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</si>
  <si>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</si>
  <si>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</si>
  <si>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</si>
  <si>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</si>
  <si>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</si>
  <si>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</si>
  <si>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</si>
  <si>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</si>
  <si>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</si>
  <si>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</si>
  <si>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</si>
  <si>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</si>
  <si>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</si>
  <si>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</si>
  <si>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</si>
  <si>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</si>
  <si>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</si>
  <si>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</si>
  <si>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</si>
  <si>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</si>
  <si>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</si>
  <si>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</si>
  <si>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</si>
  <si>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</si>
  <si>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</si>
  <si>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</si>
  <si>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</si>
  <si>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</si>
  <si>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</si>
  <si>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</si>
  <si>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</si>
  <si>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</si>
  <si>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</si>
  <si>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</si>
  <si>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</si>
  <si>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</si>
  <si>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</si>
  <si>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</si>
  <si>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</si>
  <si>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</si>
  <si>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</si>
  <si>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</si>
  <si>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</si>
  <si>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</si>
  <si>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</si>
  <si>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</si>
  <si>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</si>
  <si>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</si>
  <si>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</si>
  <si>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</si>
  <si>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</si>
  <si>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</si>
  <si>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</si>
  <si>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</si>
  <si>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</si>
  <si>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</si>
  <si>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</si>
  <si>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</si>
  <si>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</si>
  <si>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</si>
  <si>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</si>
  <si>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</si>
  <si>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</si>
  <si>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</si>
  <si>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</si>
  <si>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</si>
  <si>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</si>
  <si>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</si>
  <si>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</si>
  <si>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</si>
  <si>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</si>
  <si>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</si>
  <si>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</si>
  <si>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</si>
  <si>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</si>
  <si>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</si>
  <si>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</si>
  <si>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</si>
  <si>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</si>
  <si>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</si>
  <si>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</si>
  <si>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</si>
  <si>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</si>
  <si>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</si>
  <si>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</si>
  <si>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</si>
  <si>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</si>
  <si>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</si>
  <si>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</si>
  <si>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</si>
  <si>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</si>
  <si>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</si>
  <si>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</si>
  <si>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</si>
  <si>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</si>
  <si>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</si>
  <si>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</si>
  <si>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</si>
  <si>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</si>
  <si>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</si>
  <si>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</si>
  <si>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</si>
  <si>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</si>
  <si>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</si>
  <si>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</si>
  <si>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</si>
  <si>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</si>
  <si>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</si>
  <si>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</si>
  <si>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</si>
  <si>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</si>
  <si>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</si>
  <si>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</si>
  <si>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</si>
  <si>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</si>
  <si>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</si>
  <si>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</si>
  <si>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</si>
  <si>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</si>
  <si>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</si>
  <si>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</si>
  <si>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</si>
  <si>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</si>
  <si>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</si>
  <si>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</si>
  <si>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</si>
  <si>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</si>
  <si>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</si>
  <si>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</si>
  <si>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</si>
  <si>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</si>
  <si>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</si>
  <si>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</si>
  <si>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</si>
  <si>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</si>
  <si>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</si>
  <si>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</si>
  <si>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</si>
  <si>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</si>
  <si>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</si>
  <si>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</si>
  <si>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</si>
  <si>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</si>
  <si>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</si>
  <si>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</si>
  <si>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</si>
  <si>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</si>
  <si>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</si>
  <si>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</si>
  <si>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</si>
  <si>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</si>
  <si>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</si>
  <si>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</si>
  <si>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</si>
  <si>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</si>
  <si>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</si>
  <si>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</si>
  <si>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</si>
  <si>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</si>
  <si>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</si>
  <si>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</si>
  <si>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</si>
  <si>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</si>
  <si>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</si>
  <si>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</si>
  <si>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</si>
  <si>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</si>
  <si>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</si>
  <si>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</si>
  <si>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</si>
  <si>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</si>
  <si>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</si>
  <si>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</si>
  <si>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</si>
  <si>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</si>
  <si>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</si>
  <si>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</si>
  <si>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</si>
  <si>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</si>
  <si>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</si>
  <si>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</si>
  <si>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</si>
  <si>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</si>
  <si>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</si>
  <si>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</si>
  <si>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</si>
  <si>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</si>
  <si>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</si>
  <si>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</si>
  <si>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</si>
  <si>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</si>
  <si>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</si>
  <si>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</si>
  <si>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</si>
  <si>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</si>
  <si>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</si>
  <si>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</si>
  <si>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</si>
  <si>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</si>
  <si>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</si>
  <si>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</si>
  <si>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</si>
  <si>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</si>
  <si>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</si>
  <si>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</si>
  <si>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</si>
  <si>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</si>
  <si>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</si>
  <si>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</si>
  <si>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</si>
  <si>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</si>
  <si>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</si>
  <si>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</si>
  <si>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</si>
  <si>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</si>
  <si>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</si>
  <si>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</si>
  <si>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</si>
  <si>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</si>
  <si>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</si>
  <si>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</si>
  <si>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</si>
  <si>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</si>
  <si>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</si>
  <si>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</si>
  <si>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</si>
  <si>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</si>
  <si>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</si>
  <si>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</si>
  <si>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</si>
  <si>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</si>
  <si>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</si>
  <si>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</si>
  <si>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</si>
  <si>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</si>
  <si>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</si>
  <si>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</si>
  <si>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</si>
  <si>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</si>
  <si>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</si>
  <si>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</si>
  <si>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</si>
  <si>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</si>
  <si>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</si>
  <si>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</si>
  <si>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</si>
  <si>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</si>
  <si>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</si>
  <si>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</si>
  <si>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</si>
  <si>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</si>
  <si>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</si>
  <si>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</si>
  <si>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</si>
  <si>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</si>
  <si>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</si>
  <si>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</si>
  <si>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</si>
  <si>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</si>
  <si>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</si>
  <si>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</si>
  <si>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</si>
  <si>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</si>
  <si>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</si>
  <si>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</si>
  <si>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</si>
  <si>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</si>
  <si>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</si>
  <si>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</si>
  <si>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</si>
  <si>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</si>
  <si>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</si>
  <si>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</si>
  <si>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</si>
  <si>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</si>
  <si>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</si>
  <si>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</si>
  <si>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</si>
  <si>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</si>
  <si>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</si>
  <si>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</si>
  <si>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</si>
  <si>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</si>
  <si>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</si>
  <si>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</si>
  <si>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</si>
  <si>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</si>
  <si>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</si>
  <si>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</si>
  <si>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</si>
  <si>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</si>
  <si>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</si>
  <si>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</si>
  <si>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</si>
  <si>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</si>
  <si>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</si>
  <si>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</si>
  <si>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</si>
  <si>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</si>
  <si>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</si>
  <si>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</si>
  <si>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</si>
  <si>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</si>
  <si>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</si>
  <si>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</si>
  <si>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</si>
  <si>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</si>
  <si>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</si>
  <si>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</si>
  <si>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</si>
  <si>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</si>
  <si>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</si>
  <si>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</si>
  <si>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</si>
  <si>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</si>
  <si>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</si>
  <si>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</si>
  <si>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</si>
  <si>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</si>
  <si>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</si>
  <si>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</si>
  <si>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</si>
  <si>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</si>
  <si>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</si>
  <si>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</si>
  <si>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</si>
  <si>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</si>
  <si>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</si>
  <si>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</si>
  <si>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</si>
  <si>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</si>
  <si>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</si>
  <si>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</si>
  <si>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</si>
  <si>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</si>
  <si>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</si>
  <si>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</si>
  <si>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</si>
  <si>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</si>
  <si>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</si>
  <si>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</si>
  <si>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</si>
  <si>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</si>
  <si>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</si>
  <si>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</si>
  <si>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</si>
  <si>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</si>
  <si>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</si>
  <si>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</si>
  <si>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</si>
  <si>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</si>
  <si>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</si>
  <si>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</si>
  <si>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</si>
  <si>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</si>
  <si>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</si>
  <si>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</si>
  <si>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</si>
  <si>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</si>
  <si>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</si>
  <si>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</si>
  <si>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</si>
  <si>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</si>
  <si>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</si>
  <si>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</si>
  <si>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</si>
  <si>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</si>
  <si>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</si>
  <si>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</si>
  <si>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</si>
  <si>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</si>
  <si>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</si>
  <si>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</si>
  <si>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</si>
  <si>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</si>
  <si>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</si>
  <si>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</si>
  <si>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</si>
  <si>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</si>
  <si>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</si>
  <si>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</si>
  <si>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</si>
  <si>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</si>
  <si>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</si>
  <si>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</si>
  <si>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</si>
  <si>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</si>
  <si>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</si>
  <si>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</si>
  <si>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</si>
  <si>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</si>
  <si>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</si>
  <si>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</si>
  <si>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</si>
  <si>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</si>
  <si>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</si>
  <si>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</si>
  <si>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</si>
  <si>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</si>
  <si>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</si>
  <si>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</si>
  <si>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</si>
  <si>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</si>
  <si>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</si>
  <si>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</si>
  <si>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</si>
  <si>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</si>
  <si>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</si>
  <si>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</si>
  <si>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</si>
  <si>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</si>
  <si>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</si>
  <si>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</si>
  <si>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</si>
  <si>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</si>
  <si>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</si>
  <si>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</si>
  <si>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</si>
  <si>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</si>
  <si>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</si>
  <si>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</si>
  <si>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</si>
  <si>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</si>
  <si>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</si>
  <si>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</si>
  <si>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</si>
  <si>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</si>
  <si>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</si>
  <si>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</si>
  <si>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</si>
  <si>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</si>
  <si>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</si>
  <si>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</si>
  <si>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</si>
  <si>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</si>
  <si>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</si>
  <si>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</si>
  <si>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</si>
  <si>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</si>
  <si>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</si>
  <si>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</si>
  <si>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</si>
  <si>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</si>
  <si>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</si>
  <si>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</si>
  <si>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</si>
  <si>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</si>
  <si>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</si>
  <si>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</si>
  <si>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</si>
  <si>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</si>
  <si>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</si>
  <si>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</si>
  <si>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</si>
  <si>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</si>
  <si>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</si>
  <si>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</si>
  <si>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</si>
  <si>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</si>
  <si>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</si>
  <si>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</si>
  <si>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</si>
  <si>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</si>
  <si>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</si>
  <si>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</si>
  <si>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</si>
  <si>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</si>
  <si>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</si>
  <si>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</si>
  <si>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</si>
  <si>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</si>
  <si>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</si>
  <si>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</si>
  <si>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</si>
  <si>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</si>
  <si>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</si>
  <si>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</si>
  <si>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</si>
  <si>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</si>
  <si>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</si>
  <si>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</si>
  <si>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</si>
  <si>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</si>
  <si>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</si>
  <si>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</si>
  <si>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</si>
  <si>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</si>
  <si>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</si>
  <si>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</si>
  <si>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</si>
  <si>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</si>
  <si>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</si>
  <si>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</si>
  <si>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</si>
  <si>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</si>
  <si>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</si>
  <si>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</si>
  <si>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</si>
  <si>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</si>
  <si>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</si>
  <si>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</si>
  <si>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</si>
  <si>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</si>
  <si>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</si>
  <si>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</si>
  <si>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</si>
  <si>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</si>
  <si>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</si>
  <si>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</si>
  <si>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</si>
  <si>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</si>
  <si>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</si>
  <si>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</si>
  <si>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</si>
  <si>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</si>
  <si>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</si>
  <si>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</si>
  <si>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</si>
  <si>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</si>
  <si>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</si>
  <si>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</si>
  <si>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</si>
  <si>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</si>
  <si>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</si>
  <si>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</si>
  <si>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</si>
  <si>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</si>
  <si>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</si>
  <si>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</si>
  <si>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</si>
  <si>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</si>
  <si>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</si>
  <si>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</si>
  <si>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</si>
  <si>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</si>
  <si>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</si>
  <si>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</si>
  <si>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</si>
  <si>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</si>
  <si>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</si>
  <si>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</si>
  <si>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</si>
  <si>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</si>
  <si>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</si>
  <si>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</si>
  <si>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</si>
  <si>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</si>
  <si>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</si>
  <si>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</si>
  <si>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</si>
  <si>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</si>
  <si>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</si>
  <si>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</si>
  <si>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</si>
  <si>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</si>
  <si>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</si>
  <si>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</si>
  <si>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</si>
  <si>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</si>
  <si>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</si>
  <si>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</si>
  <si>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</si>
  <si>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</si>
  <si>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</si>
  <si>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</si>
  <si>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</si>
  <si>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</si>
  <si>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</si>
  <si>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</si>
  <si>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</si>
  <si>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</si>
  <si>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</si>
  <si>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</si>
  <si>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</si>
  <si>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</si>
  <si>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</si>
  <si>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</si>
  <si>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</si>
  <si>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</si>
  <si>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</si>
  <si>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</si>
  <si>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</si>
  <si>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</si>
  <si>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</si>
  <si>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</si>
  <si>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</si>
  <si>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</si>
  <si>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</si>
  <si>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</si>
  <si>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</si>
  <si>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</si>
  <si>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</si>
  <si>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</si>
  <si>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</si>
  <si>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</si>
  <si>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</si>
  <si>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</si>
  <si>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</si>
  <si>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</si>
  <si>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</si>
  <si>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</si>
  <si>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</si>
  <si>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</si>
  <si>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</si>
  <si>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</si>
  <si>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</si>
  <si>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</si>
  <si>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</si>
  <si>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</si>
  <si>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</si>
  <si>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</si>
  <si>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</si>
  <si>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</si>
  <si>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</si>
  <si>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</si>
  <si>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</si>
  <si>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</si>
  <si>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</si>
  <si>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</si>
  <si>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</si>
  <si>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</si>
  <si>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</si>
  <si>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</si>
  <si>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</si>
  <si>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</si>
  <si>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</si>
  <si>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</si>
  <si>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</si>
  <si>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</si>
  <si>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</si>
  <si>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</si>
  <si>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</si>
  <si>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</si>
  <si>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</si>
  <si>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</si>
  <si>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</si>
  <si>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</si>
  <si>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</si>
  <si>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</si>
  <si>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</si>
  <si>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</si>
  <si>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</si>
  <si>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</si>
  <si>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</si>
  <si>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</si>
  <si>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</si>
  <si>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</si>
  <si>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</si>
  <si>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</si>
  <si>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</si>
  <si>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</si>
  <si>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</si>
  <si>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</si>
  <si>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</si>
  <si>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</si>
  <si>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</si>
  <si>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</si>
  <si>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</si>
  <si>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</si>
  <si>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</si>
  <si>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</si>
  <si>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</si>
  <si>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</si>
  <si>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</si>
  <si>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</si>
  <si>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</si>
  <si>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</si>
  <si>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</si>
  <si>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</si>
  <si>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</si>
  <si>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</si>
  <si>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</si>
  <si>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</si>
  <si>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</si>
  <si>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</si>
  <si>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</si>
  <si>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</si>
  <si>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</si>
  <si>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</si>
  <si>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</si>
  <si>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</si>
  <si>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</si>
  <si>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</si>
  <si>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</si>
  <si>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</si>
  <si>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</si>
  <si>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</si>
  <si>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</si>
  <si>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</si>
  <si>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</si>
  <si>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</si>
  <si>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</si>
  <si>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</si>
  <si>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</si>
  <si>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</si>
  <si>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</si>
  <si>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</si>
  <si>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</si>
  <si>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</si>
  <si>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</si>
  <si>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</si>
  <si>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</si>
  <si>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</si>
  <si>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</si>
  <si>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</si>
  <si>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</si>
  <si>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</si>
  <si>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</si>
  <si>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</si>
  <si>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</si>
  <si>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</si>
  <si>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</si>
  <si>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</si>
  <si>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</si>
  <si>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</si>
  <si>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</si>
  <si>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</si>
  <si>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</si>
  <si>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</si>
  <si>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</si>
  <si>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</si>
  <si>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</si>
  <si>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</si>
  <si>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</si>
  <si>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</si>
  <si>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</si>
  <si>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</si>
  <si>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</si>
  <si>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</si>
  <si>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</si>
  <si>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</si>
  <si>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</si>
  <si>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</si>
  <si>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</si>
  <si>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</si>
  <si>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</si>
  <si>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</si>
  <si>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</si>
  <si>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</si>
  <si>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</si>
  <si>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</si>
  <si>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</si>
  <si>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</si>
  <si>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</si>
  <si>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</si>
  <si>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</si>
  <si>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</si>
  <si>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</si>
  <si>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</si>
  <si>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</si>
  <si>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</si>
  <si>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</si>
  <si>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</si>
  <si>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</si>
  <si>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</si>
  <si>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</si>
  <si>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</si>
  <si>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</si>
  <si>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</si>
  <si>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</si>
  <si>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</si>
  <si>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</si>
  <si>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</si>
  <si>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</si>
  <si>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</si>
  <si>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</si>
  <si>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</si>
  <si>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</si>
  <si>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</si>
  <si>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</si>
  <si>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</si>
  <si>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</si>
  <si>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</si>
  <si>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</si>
  <si>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</si>
  <si>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</si>
  <si>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</si>
  <si>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</si>
  <si>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</si>
  <si>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</si>
  <si>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</si>
  <si>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</si>
  <si>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</si>
  <si>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</si>
  <si>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</si>
  <si>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</si>
  <si>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</si>
  <si>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</si>
  <si>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</si>
  <si>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</si>
  <si>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</si>
  <si>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</si>
  <si>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</si>
  <si>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</si>
  <si>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</si>
  <si>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</si>
  <si>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</si>
  <si>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</si>
  <si>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</si>
  <si>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</si>
  <si>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</si>
  <si>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</si>
  <si>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</si>
  <si>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</si>
  <si>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</si>
  <si>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</si>
  <si>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</si>
  <si>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</si>
  <si>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</si>
  <si>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</si>
  <si>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</si>
  <si>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</si>
  <si>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</si>
  <si>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</si>
  <si>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</si>
  <si>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</si>
  <si>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</si>
  <si>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</si>
  <si>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</si>
  <si>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</si>
  <si>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</si>
  <si>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</si>
  <si>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</si>
  <si>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</si>
  <si>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</si>
  <si>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</si>
  <si>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</si>
  <si>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</si>
  <si>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</si>
  <si>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</si>
  <si>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</si>
  <si>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</si>
  <si>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</si>
  <si>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</si>
  <si>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</si>
  <si>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</si>
  <si>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</si>
  <si>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</si>
  <si>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</si>
  <si>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</si>
  <si>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</si>
  <si>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</si>
  <si>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</si>
  <si>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</si>
  <si>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</si>
  <si>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</si>
  <si>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</si>
  <si>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</si>
  <si>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</si>
  <si>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</si>
  <si>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</si>
  <si>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</si>
  <si>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</si>
  <si>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</si>
  <si>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</si>
  <si>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</si>
  <si>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</si>
  <si>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</si>
  <si>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</si>
  <si>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</si>
  <si>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</si>
  <si>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</si>
  <si>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</si>
  <si>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</si>
  <si>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</si>
  <si>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</si>
  <si>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</si>
  <si>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</si>
  <si>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</si>
  <si>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</si>
  <si>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</si>
  <si>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</si>
  <si>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</si>
  <si>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</si>
  <si>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</si>
  <si>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</si>
  <si>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</si>
  <si>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</si>
  <si>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</si>
  <si>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</si>
  <si>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</si>
  <si>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</si>
  <si>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</si>
  <si>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</si>
  <si>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</si>
  <si>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</si>
  <si>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</si>
  <si>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</si>
  <si>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</si>
  <si>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</si>
  <si>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</si>
  <si>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</si>
  <si>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</si>
  <si>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</si>
  <si>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</si>
  <si>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</si>
  <si>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</si>
  <si>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</si>
  <si>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</si>
  <si>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</si>
  <si>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</si>
  <si>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</si>
  <si>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</si>
  <si>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</si>
  <si>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</si>
  <si>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</si>
  <si>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</si>
  <si>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</si>
  <si>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</si>
  <si>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</si>
  <si>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</si>
  <si>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</si>
  <si>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</si>
  <si>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</si>
  <si>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</si>
  <si>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</si>
  <si>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</si>
  <si>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</si>
  <si>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</si>
  <si>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</si>
  <si>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</si>
  <si>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</si>
  <si>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</si>
  <si>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</si>
  <si>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</si>
  <si>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</si>
  <si>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</si>
  <si>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</si>
  <si>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</si>
  <si>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</si>
  <si>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</si>
  <si>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</si>
  <si>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</si>
  <si>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</si>
  <si>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</si>
  <si>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</si>
  <si>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</si>
  <si>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</si>
  <si>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</si>
  <si>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</si>
  <si>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</si>
  <si>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</si>
  <si>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</si>
  <si>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</si>
  <si>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</si>
  <si>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</si>
  <si>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</si>
  <si>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</si>
  <si>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</si>
  <si>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</si>
  <si>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</si>
  <si>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</si>
  <si>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</si>
  <si>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</si>
  <si>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</si>
  <si>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</si>
  <si>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</si>
  <si>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</si>
  <si>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</si>
  <si>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</si>
  <si>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</si>
  <si>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</si>
  <si>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</si>
  <si>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</si>
  <si>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</si>
  <si>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</si>
  <si>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</si>
  <si>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</si>
  <si>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</si>
  <si>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</si>
  <si>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</si>
  <si>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</si>
  <si>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</si>
  <si>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</si>
  <si>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</si>
  <si>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</si>
  <si>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</si>
  <si>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</si>
  <si>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</si>
  <si>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</si>
  <si>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</si>
  <si>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</si>
  <si>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</si>
  <si>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</si>
  <si>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</si>
  <si>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</si>
  <si>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</si>
  <si>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</si>
  <si>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</si>
  <si>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</si>
  <si>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</si>
  <si>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</si>
  <si>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</si>
  <si>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</si>
  <si>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</si>
  <si>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</si>
  <si>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</si>
  <si>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</si>
  <si>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</si>
  <si>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</si>
  <si>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</si>
  <si>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</si>
  <si>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</si>
  <si>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</si>
  <si>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</si>
  <si>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</si>
  <si>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</si>
  <si>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</si>
  <si>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</si>
  <si>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</si>
  <si>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</si>
  <si>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</si>
  <si>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</si>
  <si>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</si>
  <si>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</si>
  <si>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</si>
  <si>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</si>
  <si>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</si>
  <si>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</si>
  <si>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</si>
  <si>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</si>
  <si>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</si>
  <si>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</si>
  <si>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</si>
  <si>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</si>
  <si>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</si>
  <si>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</si>
  <si>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</si>
  <si>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</si>
  <si>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</si>
  <si>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</si>
  <si>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</si>
  <si>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</si>
  <si>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</si>
  <si>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</si>
  <si>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</si>
  <si>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</si>
  <si>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</si>
  <si>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</si>
  <si>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</si>
  <si>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</si>
  <si>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</si>
  <si>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</si>
  <si>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</si>
  <si>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</si>
  <si>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</si>
  <si>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</si>
  <si>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</si>
  <si>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</si>
  <si>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</si>
  <si>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</si>
  <si>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</si>
  <si>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</si>
  <si>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</si>
  <si>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</si>
  <si>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</si>
  <si>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</si>
  <si>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</si>
  <si>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</si>
  <si>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</si>
  <si>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</si>
  <si>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</si>
  <si>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</si>
  <si>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</si>
  <si>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</si>
  <si>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</si>
  <si>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</si>
  <si>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</si>
  <si>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</si>
  <si>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</si>
  <si>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</si>
  <si>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</si>
  <si>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</si>
  <si>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</si>
  <si>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</si>
  <si>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</si>
  <si>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</si>
  <si>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</si>
  <si>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</si>
  <si>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</si>
  <si>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</si>
  <si>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</si>
  <si>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</si>
  <si>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</si>
  <si>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</si>
  <si>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</si>
  <si>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</si>
  <si>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</si>
  <si>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</si>
  <si>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</si>
  <si>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</si>
  <si>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</si>
  <si>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</si>
  <si>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</si>
  <si>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</si>
  <si>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</si>
  <si>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</si>
  <si>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</si>
  <si>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</si>
  <si>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</si>
  <si>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</si>
  <si>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</si>
  <si>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</si>
  <si>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</si>
  <si>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</si>
  <si>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</si>
  <si>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</si>
  <si>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</si>
  <si>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</si>
  <si>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</si>
  <si>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</si>
  <si>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</si>
  <si>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</si>
  <si>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</si>
  <si>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</si>
  <si>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</si>
  <si>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</si>
  <si>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</si>
  <si>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</si>
  <si>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</si>
  <si>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</si>
  <si>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</si>
  <si>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</si>
  <si>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</si>
  <si>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</si>
  <si>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</si>
  <si>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</si>
  <si>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</si>
  <si>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</si>
  <si>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</si>
  <si>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</si>
  <si>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</si>
  <si>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</si>
  <si>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</si>
  <si>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</si>
  <si>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</si>
  <si>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</si>
  <si>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</si>
  <si>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</si>
  <si>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</si>
  <si>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</si>
  <si>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</si>
  <si>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</si>
  <si>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</si>
  <si>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</si>
  <si>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</si>
  <si>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</si>
  <si>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</si>
  <si>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</si>
  <si>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</si>
  <si>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</si>
  <si>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</si>
  <si>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</si>
  <si>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</si>
  <si>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</si>
  <si>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</si>
  <si>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</si>
  <si>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</si>
  <si>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</si>
  <si>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</si>
  <si>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</si>
  <si>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</si>
  <si>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</si>
  <si>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</si>
  <si>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</si>
  <si>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</si>
  <si>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</si>
  <si>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</si>
  <si>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</si>
  <si>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</si>
  <si>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</si>
  <si>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</si>
  <si>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</si>
  <si>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</si>
  <si>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</si>
  <si>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</si>
  <si>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</si>
  <si>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</si>
  <si>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</si>
  <si>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</si>
  <si>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</si>
  <si>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</si>
  <si>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</si>
  <si>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</si>
  <si>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</si>
  <si>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</si>
  <si>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</si>
  <si>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</si>
  <si>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</si>
  <si>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</si>
  <si>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</si>
  <si>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</si>
  <si>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</si>
  <si>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</si>
  <si>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</si>
  <si>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</si>
  <si>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</si>
  <si>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</si>
  <si>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</si>
  <si>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</si>
  <si>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</si>
  <si>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</si>
  <si>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</si>
  <si>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</si>
  <si>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</si>
  <si>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</si>
  <si>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</si>
  <si>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</si>
  <si>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</si>
  <si>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</si>
  <si>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</si>
  <si>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</si>
  <si>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</si>
  <si>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</si>
  <si>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</si>
  <si>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</si>
  <si>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</si>
  <si>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</si>
  <si>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</si>
  <si>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</si>
  <si>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</si>
  <si>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</si>
  <si>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</si>
  <si>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</si>
  <si>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</si>
  <si>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</si>
  <si>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</si>
  <si>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</si>
  <si>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</si>
  <si>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</si>
  <si>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</si>
  <si>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</si>
  <si>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</si>
  <si>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</si>
  <si>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</si>
  <si>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</si>
  <si>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</si>
  <si>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</si>
  <si>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</si>
  <si>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</si>
  <si>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</si>
  <si>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</si>
  <si>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</si>
  <si>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</si>
  <si>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</si>
  <si>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</si>
  <si>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</si>
  <si>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</si>
  <si>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</si>
  <si>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</si>
  <si>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</si>
  <si>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</si>
  <si>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</si>
  <si>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</si>
  <si>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</si>
  <si>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</si>
  <si>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</si>
  <si>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</si>
  <si>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</si>
  <si>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</si>
  <si>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</si>
  <si>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</si>
  <si>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</si>
  <si>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</si>
  <si>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</si>
  <si>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</si>
  <si>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</si>
  <si>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</si>
  <si>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</si>
  <si>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</si>
  <si>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</si>
  <si>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</si>
  <si>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</si>
  <si>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</si>
  <si>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</si>
  <si>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</si>
  <si>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</si>
  <si>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</si>
  <si>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</si>
  <si>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</si>
  <si>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</si>
  <si>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</si>
  <si>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</si>
  <si>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</si>
  <si>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</si>
  <si>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</si>
  <si>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</si>
  <si>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</si>
  <si>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</si>
  <si>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</si>
  <si>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</si>
  <si>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</si>
  <si>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</si>
  <si>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</si>
  <si>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</si>
  <si>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</si>
  <si>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</si>
  <si>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</si>
  <si>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</si>
  <si>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</si>
  <si>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</si>
  <si>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</si>
  <si>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</si>
  <si>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</si>
  <si>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</si>
  <si>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</si>
  <si>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</si>
  <si>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</si>
  <si>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</si>
  <si>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</si>
  <si>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</si>
  <si>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</si>
  <si>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</si>
  <si>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</si>
  <si>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</si>
  <si>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</si>
  <si>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</si>
  <si>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</si>
  <si>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</si>
  <si>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</si>
  <si>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</si>
  <si>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</si>
  <si>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</si>
  <si>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</si>
  <si>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</si>
  <si>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</si>
  <si>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</si>
  <si>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</si>
  <si>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</si>
  <si>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</si>
  <si>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</si>
  <si>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</si>
  <si>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</si>
  <si>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</si>
  <si>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</si>
  <si>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</si>
  <si>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</si>
  <si>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</si>
  <si>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</si>
  <si>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</si>
  <si>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</si>
  <si>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</si>
  <si>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</si>
  <si>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</si>
  <si>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</si>
  <si>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</si>
  <si>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</si>
  <si>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</si>
  <si>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</si>
  <si>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</si>
  <si>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</si>
  <si>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</si>
  <si>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</si>
  <si>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</si>
  <si>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</si>
  <si>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</si>
  <si>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</si>
  <si>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</si>
  <si>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</si>
  <si>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</si>
  <si>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</si>
  <si>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</si>
  <si>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</si>
  <si>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</si>
  <si>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</si>
  <si>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</si>
  <si>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</si>
  <si>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</si>
  <si>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</si>
  <si>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</si>
  <si>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</si>
  <si>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</si>
  <si>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</si>
  <si>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</si>
  <si>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</si>
  <si>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</si>
  <si>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</si>
  <si>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</si>
  <si>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</si>
  <si>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</si>
  <si>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</si>
  <si>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</si>
  <si>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</si>
  <si>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</si>
  <si>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</si>
  <si>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</si>
  <si>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</si>
  <si>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</si>
  <si>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</si>
  <si>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</si>
  <si>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</si>
  <si>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</si>
  <si>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</si>
  <si>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</si>
  <si>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</si>
  <si>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</si>
  <si>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</si>
  <si>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</si>
  <si>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</si>
  <si>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</si>
  <si>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</si>
  <si>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</si>
  <si>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</si>
  <si>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</si>
  <si>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</si>
  <si>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</si>
  <si>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</si>
  <si>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</si>
  <si>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</si>
  <si>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</si>
  <si>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</si>
  <si>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</si>
  <si>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</si>
  <si>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</si>
  <si>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</si>
  <si>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</si>
  <si>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</si>
  <si>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</si>
  <si>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</si>
  <si>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</si>
  <si>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</si>
  <si>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</si>
  <si>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</si>
  <si>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</si>
  <si>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</si>
  <si>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</si>
  <si>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</si>
  <si>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</si>
  <si>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</si>
  <si>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</si>
  <si>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</si>
  <si>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</si>
  <si>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</si>
  <si>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</si>
  <si>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</si>
  <si>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</si>
  <si>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</si>
  <si>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</si>
  <si>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</si>
  <si>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</si>
  <si>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</si>
  <si>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</si>
  <si>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</si>
  <si>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</si>
  <si>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</si>
  <si>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</si>
  <si>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</si>
  <si>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</si>
  <si>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</si>
  <si>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</si>
  <si>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</si>
  <si>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</si>
  <si>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</si>
  <si>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</si>
  <si>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</si>
  <si>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</si>
  <si>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</si>
  <si>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</si>
  <si>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</si>
  <si>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</si>
  <si>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</si>
  <si>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</si>
  <si>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</si>
  <si>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</si>
  <si>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</si>
  <si>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</si>
  <si>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</si>
  <si>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</si>
  <si>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</si>
  <si>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</si>
  <si>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</si>
  <si>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</si>
  <si>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</si>
  <si>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</si>
  <si>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</si>
  <si>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</si>
  <si>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</si>
  <si>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</si>
  <si>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</si>
  <si>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</si>
  <si>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</si>
  <si>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</si>
  <si>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</si>
  <si>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</si>
  <si>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</si>
  <si>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</si>
  <si>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</si>
  <si>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</si>
  <si>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</si>
  <si>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</si>
  <si>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</si>
  <si>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</si>
  <si>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</si>
  <si>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</si>
  <si>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</si>
  <si>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</si>
  <si>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</si>
  <si>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</si>
  <si>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</si>
  <si>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</si>
  <si>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</si>
  <si>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</si>
  <si>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</si>
  <si>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</si>
  <si>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</si>
  <si>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</si>
  <si>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</si>
  <si>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</si>
  <si>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</si>
  <si>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</si>
  <si>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</si>
  <si>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</si>
  <si>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</si>
  <si>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</si>
  <si>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</si>
  <si>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</si>
  <si>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</si>
  <si>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</si>
  <si>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</si>
  <si>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</si>
  <si>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</si>
  <si>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</si>
  <si>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</si>
  <si>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</si>
  <si>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</si>
  <si>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</si>
  <si>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</si>
  <si>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</si>
  <si>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</si>
  <si>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</si>
  <si>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</si>
  <si>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</si>
  <si>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</si>
  <si>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</si>
  <si>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</si>
  <si>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</si>
  <si>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</si>
  <si>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</si>
  <si>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</si>
  <si>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</si>
  <si>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</si>
  <si>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</si>
  <si>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</si>
  <si>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</si>
  <si>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</si>
  <si>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</si>
  <si>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</si>
  <si>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</si>
  <si>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</si>
  <si>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</si>
  <si>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</si>
  <si>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</si>
  <si>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</si>
  <si>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</si>
  <si>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</si>
  <si>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</si>
  <si>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</si>
  <si>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</si>
  <si>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</si>
  <si>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</si>
  <si>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</si>
  <si>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</si>
  <si>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</si>
  <si>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</si>
  <si>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</si>
  <si>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</si>
  <si>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</si>
  <si>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</si>
  <si>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</si>
  <si>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</si>
  <si>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</si>
  <si>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</si>
  <si>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</si>
  <si>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</si>
  <si>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</si>
  <si>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</si>
  <si>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</si>
  <si>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</si>
  <si>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</si>
  <si>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</si>
  <si>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</si>
  <si>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</si>
  <si>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</si>
  <si>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</si>
  <si>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</si>
  <si>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</si>
  <si>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</si>
  <si>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</si>
  <si>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</si>
  <si>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</si>
  <si>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</si>
  <si>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</si>
  <si>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</si>
  <si>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</si>
  <si>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</si>
  <si>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</si>
  <si>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</si>
  <si>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</si>
  <si>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</si>
  <si>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</si>
  <si>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</si>
  <si>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</si>
  <si>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</si>
  <si>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</si>
  <si>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</si>
  <si>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</si>
  <si>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</si>
  <si>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</si>
  <si>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</si>
  <si>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</si>
  <si>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</si>
  <si>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</si>
  <si>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</si>
  <si>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</si>
  <si>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</si>
  <si>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</si>
  <si>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</si>
  <si>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</si>
  <si>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</si>
  <si>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</si>
  <si>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</si>
  <si>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</si>
  <si>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</si>
  <si>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</si>
  <si>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</si>
  <si>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</si>
  <si>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</si>
  <si>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</si>
  <si>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</si>
  <si>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</si>
  <si>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</si>
  <si>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</si>
  <si>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</si>
  <si>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</si>
  <si>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</si>
  <si>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</si>
  <si>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</si>
  <si>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</si>
  <si>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</si>
  <si>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</si>
  <si>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</si>
  <si>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</si>
  <si>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</si>
  <si>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</si>
  <si>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</si>
  <si>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</si>
  <si>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</si>
  <si>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</si>
  <si>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</si>
  <si>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</si>
  <si>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</si>
  <si>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</si>
  <si>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</si>
  <si>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</si>
  <si>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</si>
  <si>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</si>
  <si>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</si>
  <si>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</si>
  <si>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</si>
  <si>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</si>
  <si>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</si>
  <si>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</si>
  <si>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</si>
  <si>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</si>
  <si>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</si>
  <si>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</si>
  <si>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</si>
  <si>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</si>
  <si>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</si>
  <si>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</si>
  <si>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</si>
  <si>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</si>
  <si>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</si>
  <si>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</si>
  <si>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</si>
  <si>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</si>
  <si>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</si>
  <si>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</si>
  <si>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</si>
  <si>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</si>
  <si>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</si>
  <si>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</si>
  <si>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</si>
  <si>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</si>
  <si>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</si>
  <si>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</si>
  <si>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</si>
  <si>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</si>
  <si>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</si>
  <si>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</si>
  <si>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</si>
  <si>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</si>
  <si>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</si>
  <si>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</si>
  <si>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</si>
  <si>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</si>
  <si>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</si>
  <si>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</si>
  <si>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</si>
  <si>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</si>
  <si>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</si>
  <si>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</si>
  <si>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</si>
  <si>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</si>
  <si>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</si>
  <si>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</si>
  <si>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</si>
  <si>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</si>
  <si>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</si>
  <si>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</si>
  <si>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</si>
  <si>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</si>
  <si>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</si>
  <si>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</si>
  <si>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</si>
  <si>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</si>
  <si>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</si>
  <si>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</si>
  <si>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</si>
  <si>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</si>
  <si>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</si>
  <si>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</si>
  <si>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</si>
  <si>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</si>
  <si>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</si>
  <si>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</si>
  <si>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</si>
  <si>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</si>
  <si>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</si>
  <si>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</si>
  <si>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</si>
  <si>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</si>
  <si>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</si>
  <si>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</si>
  <si>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</si>
  <si>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</si>
  <si>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</si>
  <si>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</si>
  <si>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</si>
  <si>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</si>
  <si>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</si>
  <si>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</si>
  <si>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</si>
  <si>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</si>
  <si>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</si>
  <si>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</si>
  <si>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</si>
  <si>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</si>
  <si>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</si>
  <si>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</si>
  <si>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</si>
  <si>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</si>
  <si>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</si>
  <si>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</si>
  <si>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</si>
  <si>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</si>
  <si>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</si>
  <si>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</si>
  <si>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</si>
  <si>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</si>
  <si>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</si>
  <si>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</si>
  <si>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</si>
  <si>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</si>
  <si>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</si>
  <si>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</si>
  <si>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</si>
  <si>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</si>
  <si>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</si>
  <si>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</si>
  <si>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</si>
  <si>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</si>
  <si>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</si>
  <si>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</si>
  <si>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</si>
  <si>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</si>
  <si>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</si>
  <si>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</si>
  <si>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</si>
  <si>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</si>
  <si>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</si>
  <si>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</si>
  <si>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</si>
  <si>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</si>
  <si>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</si>
  <si>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</si>
  <si>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</si>
  <si>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</si>
  <si>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</si>
  <si>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</si>
  <si>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</si>
  <si>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</si>
  <si>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</si>
  <si>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</si>
  <si>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</si>
  <si>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</si>
  <si>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</si>
  <si>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</si>
  <si>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</si>
  <si>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</si>
  <si>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</si>
  <si>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</si>
  <si>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</si>
  <si>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</si>
  <si>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</si>
  <si>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</si>
  <si>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</si>
  <si>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</si>
  <si>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</si>
  <si>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</si>
  <si>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</si>
  <si>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</si>
  <si>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</si>
  <si>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</si>
  <si>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</si>
  <si>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</si>
  <si>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</si>
  <si>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</si>
  <si>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</si>
  <si>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</si>
  <si>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</si>
  <si>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</si>
  <si>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</si>
  <si>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</si>
  <si>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</si>
  <si>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</si>
  <si>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</si>
  <si>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</si>
  <si>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</si>
  <si>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</si>
  <si>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</si>
  <si>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</si>
  <si>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</si>
  <si>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</si>
  <si>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</si>
  <si>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</si>
  <si>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</si>
  <si>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</si>
  <si>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</si>
  <si>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</si>
  <si>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</si>
  <si>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</si>
  <si>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</si>
  <si>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</si>
  <si>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</si>
  <si>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</si>
  <si>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</si>
  <si>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</si>
  <si>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</si>
  <si>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</si>
  <si>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</si>
  <si>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</si>
  <si>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</si>
  <si>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</si>
  <si>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</si>
  <si>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</si>
  <si>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</si>
  <si>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</si>
  <si>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</si>
  <si>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</si>
  <si>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</si>
  <si>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</si>
  <si>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</si>
  <si>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</si>
  <si>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</si>
  <si>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</si>
  <si>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</si>
  <si>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</si>
  <si>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</si>
  <si>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</si>
  <si>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</si>
  <si>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</si>
  <si>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</si>
  <si>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</si>
  <si>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</si>
  <si>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</si>
  <si>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</si>
  <si>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</si>
  <si>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</si>
  <si>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</si>
  <si>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</si>
  <si>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</si>
  <si>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</si>
  <si>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</si>
  <si>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</si>
  <si>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</si>
  <si>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</si>
  <si>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</si>
  <si>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</si>
  <si>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</si>
  <si>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</si>
  <si>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</si>
  <si>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</si>
  <si>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</si>
  <si>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</si>
  <si>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</si>
  <si>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</si>
  <si>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</si>
  <si>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</si>
  <si>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</si>
  <si>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</si>
  <si>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</si>
  <si>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</si>
  <si>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</si>
  <si>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</si>
  <si>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</si>
  <si>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</si>
  <si>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</si>
  <si>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</si>
  <si>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</si>
  <si>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</si>
  <si>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</si>
  <si>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</si>
  <si>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</si>
  <si>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</si>
  <si>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</si>
  <si>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</si>
  <si>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</si>
  <si>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</si>
  <si>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</si>
  <si>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</si>
  <si>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</si>
  <si>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</si>
  <si>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</si>
  <si>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</si>
  <si>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</si>
  <si>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</si>
  <si>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</si>
  <si>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</si>
  <si>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</si>
  <si>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</si>
  <si>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</si>
  <si>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</si>
  <si>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</si>
  <si>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</si>
  <si>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</si>
  <si>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</si>
  <si>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</si>
  <si>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</si>
  <si>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</si>
  <si>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</si>
  <si>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</si>
  <si>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</si>
  <si>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</si>
  <si>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</si>
  <si>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</si>
  <si>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</si>
  <si>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</si>
  <si>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</si>
  <si>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</si>
  <si>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</si>
  <si>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</si>
  <si>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</si>
  <si>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</si>
  <si>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</si>
  <si>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</si>
  <si>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</si>
  <si>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</si>
  <si>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</si>
  <si>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</si>
  <si>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</si>
  <si>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</si>
  <si>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</si>
  <si>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</si>
  <si>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</si>
  <si>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</si>
  <si>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</si>
  <si>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</si>
  <si>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</si>
  <si>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</si>
  <si>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</si>
  <si>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</si>
  <si>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</si>
  <si>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</si>
  <si>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</si>
  <si>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</si>
  <si>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</si>
  <si>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</si>
  <si>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</si>
  <si>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</si>
  <si>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</si>
  <si>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</si>
  <si>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</si>
  <si>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</si>
  <si>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</si>
  <si>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</si>
  <si>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</si>
  <si>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</si>
  <si>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</si>
  <si>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</si>
  <si>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</si>
  <si>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</si>
  <si>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</si>
  <si>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</si>
  <si>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</si>
  <si>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</si>
  <si>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</si>
  <si>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</si>
  <si>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</si>
  <si>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</si>
  <si>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</si>
  <si>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</si>
  <si>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</si>
  <si>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</si>
  <si>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</si>
  <si>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</si>
  <si>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</si>
  <si>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</si>
  <si>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</si>
  <si>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</si>
  <si>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</si>
  <si>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</si>
  <si>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</si>
  <si>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</si>
  <si>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</si>
  <si>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</si>
  <si>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</si>
  <si>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</si>
  <si>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</si>
  <si>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</si>
  <si>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</si>
  <si>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</si>
  <si>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</si>
  <si>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</si>
  <si>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</si>
  <si>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</si>
  <si>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</si>
  <si>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</si>
  <si>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</si>
  <si>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</si>
  <si>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</si>
  <si>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</si>
  <si>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</si>
  <si>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</si>
  <si>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</si>
  <si>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</si>
  <si>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</si>
  <si>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</si>
  <si>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</si>
  <si>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</si>
  <si>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</si>
  <si>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</si>
  <si>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</si>
  <si>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</si>
  <si>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</si>
  <si>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</si>
  <si>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</si>
  <si>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</si>
  <si>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</si>
  <si>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</si>
  <si>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</si>
  <si>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</si>
  <si>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</si>
  <si>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</si>
  <si>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</si>
  <si>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</si>
  <si>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</si>
  <si>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</si>
  <si>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</si>
  <si>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</si>
  <si>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</si>
  <si>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</si>
  <si>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</si>
  <si>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</si>
  <si>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</si>
  <si>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</si>
  <si>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</si>
  <si>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</si>
  <si>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</si>
  <si>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</si>
  <si>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</si>
  <si>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</si>
  <si>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</si>
  <si>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</si>
  <si>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</si>
  <si>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</si>
  <si>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</si>
  <si>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</si>
  <si>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</si>
  <si>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</si>
  <si>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</si>
  <si>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</si>
  <si>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</si>
  <si>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</si>
  <si>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</si>
  <si>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</si>
  <si>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</si>
  <si>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</si>
  <si>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</si>
  <si>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</si>
  <si>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</si>
  <si>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</si>
  <si>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</si>
  <si>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</si>
  <si>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</si>
  <si>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</si>
  <si>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</si>
  <si>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</si>
  <si>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</si>
  <si>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</si>
  <si>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</si>
  <si>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</si>
  <si>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</si>
  <si>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</si>
  <si>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</si>
  <si>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</si>
  <si>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</si>
  <si>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</si>
  <si>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</si>
  <si>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</si>
  <si>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</si>
  <si>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</si>
  <si>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</si>
  <si>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</si>
  <si>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</si>
  <si>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</si>
  <si>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</si>
  <si>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</si>
  <si>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</si>
  <si>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</si>
  <si>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</si>
  <si>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</si>
  <si>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</si>
  <si>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</si>
  <si>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</si>
  <si>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</si>
  <si>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</si>
  <si>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</si>
  <si>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</si>
  <si>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</si>
  <si>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</si>
  <si>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</si>
  <si>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</si>
  <si>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</si>
  <si>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</si>
  <si>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</si>
  <si>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</si>
  <si>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</si>
  <si>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</si>
  <si>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</si>
  <si>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</si>
  <si>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</si>
  <si>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</si>
  <si>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</si>
  <si>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</si>
  <si>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</si>
  <si>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</si>
  <si>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</si>
  <si>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</si>
  <si>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</si>
  <si>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</si>
  <si>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</si>
  <si>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</si>
  <si>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</si>
  <si>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</si>
  <si>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</si>
  <si>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</si>
  <si>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</si>
  <si>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</si>
  <si>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</si>
  <si>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</si>
  <si>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</si>
  <si>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</si>
  <si>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</si>
  <si>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</si>
  <si>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</si>
  <si>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</si>
  <si>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</si>
  <si>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</si>
  <si>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</si>
  <si>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</si>
  <si>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</si>
  <si>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</si>
  <si>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</si>
  <si>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</si>
  <si>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</si>
  <si>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</si>
  <si>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</si>
  <si>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</si>
  <si>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</si>
  <si>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</si>
  <si>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</si>
  <si>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</si>
  <si>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</si>
  <si>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</si>
  <si>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</si>
  <si>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</si>
  <si>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</si>
  <si>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</si>
  <si>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</si>
  <si>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</si>
  <si>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</si>
  <si>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</si>
  <si>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</si>
  <si>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</si>
  <si>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</si>
  <si>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</si>
  <si>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</si>
  <si>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</si>
  <si>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</si>
  <si>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</si>
  <si>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</si>
  <si>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</si>
  <si>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</si>
  <si>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</si>
  <si>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</si>
  <si>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</si>
  <si>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</si>
  <si>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</si>
  <si>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</si>
  <si>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</si>
  <si>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</si>
  <si>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</si>
  <si>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</si>
  <si>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</si>
  <si>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</si>
  <si>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</si>
  <si>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</si>
  <si>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</si>
  <si>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</si>
  <si>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</si>
  <si>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</si>
  <si>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</si>
  <si>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</si>
  <si>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</si>
  <si>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</si>
  <si>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</si>
  <si>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</si>
  <si>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</si>
  <si>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</si>
  <si>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</si>
  <si>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</si>
  <si>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</si>
  <si>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</si>
  <si>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</si>
  <si>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</si>
  <si>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</si>
  <si>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</si>
  <si>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</si>
  <si>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</si>
  <si>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</si>
  <si>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</si>
  <si>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</si>
  <si>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</si>
  <si>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</si>
  <si>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</si>
  <si>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</si>
  <si>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</si>
  <si>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</si>
  <si>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</si>
  <si>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</si>
  <si>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</si>
  <si>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</si>
  <si>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</si>
  <si>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</si>
  <si>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</si>
  <si>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</si>
  <si>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</si>
  <si>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</si>
  <si>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</si>
  <si>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</si>
  <si>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</si>
  <si>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</si>
  <si>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</si>
  <si>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</si>
  <si>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</si>
  <si>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</si>
  <si>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</si>
  <si>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</si>
  <si>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</si>
  <si>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</si>
  <si>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</si>
  <si>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</si>
  <si>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</si>
  <si>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</si>
  <si>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</si>
  <si>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</si>
  <si>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</si>
  <si>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</si>
  <si>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</si>
  <si>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</si>
  <si>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</si>
  <si>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</si>
  <si>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</si>
  <si>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</si>
  <si>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</si>
  <si>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</si>
  <si>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</si>
  <si>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</si>
  <si>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</si>
  <si>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</si>
  <si>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</si>
  <si>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</si>
  <si>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</si>
  <si>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</si>
  <si>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</si>
  <si>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</si>
  <si>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</si>
  <si>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</si>
  <si>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</si>
  <si>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</si>
  <si>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</si>
  <si>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</si>
  <si>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</si>
  <si>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</si>
  <si>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</si>
  <si>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</si>
  <si>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</si>
  <si>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</si>
  <si>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</si>
  <si>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</si>
  <si>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</si>
  <si>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</si>
  <si>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</si>
  <si>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</si>
  <si>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</si>
  <si>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</si>
  <si>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</si>
  <si>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</si>
  <si>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</si>
  <si>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</si>
  <si>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</si>
  <si>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</si>
  <si>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</si>
  <si>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</si>
  <si>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</si>
  <si>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</si>
  <si>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</si>
  <si>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</si>
  <si>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</si>
  <si>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</si>
  <si>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</si>
  <si>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</si>
  <si>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</si>
  <si>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</si>
  <si>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</si>
  <si>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</si>
  <si>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</si>
  <si>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</si>
  <si>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</si>
  <si>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</si>
  <si>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</si>
  <si>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</si>
  <si>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</si>
  <si>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</si>
  <si>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</si>
  <si>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</si>
  <si>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</si>
  <si>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</si>
  <si>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</si>
  <si>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</si>
  <si>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</si>
  <si>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</si>
  <si>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</si>
  <si>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</si>
  <si>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</si>
  <si>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</si>
  <si>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</si>
  <si>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</si>
  <si>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</si>
  <si>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</si>
  <si>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</si>
  <si>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</si>
  <si>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</si>
  <si>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</si>
  <si>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</si>
  <si>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</si>
  <si>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</si>
  <si>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</si>
  <si>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</si>
  <si>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</si>
  <si>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</si>
  <si>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</si>
  <si>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</si>
  <si>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</si>
  <si>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</si>
  <si>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</si>
  <si>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</si>
  <si>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</si>
  <si>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</si>
  <si>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</si>
  <si>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</si>
  <si>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</si>
  <si>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</si>
  <si>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</si>
  <si>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</si>
  <si>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</si>
  <si>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</si>
  <si>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</si>
  <si>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</si>
  <si>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</si>
  <si>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</si>
  <si>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</si>
  <si>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</si>
  <si>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</si>
  <si>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</si>
  <si>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</si>
  <si>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</si>
  <si>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</si>
  <si>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</si>
  <si>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</si>
  <si>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</si>
  <si>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</si>
  <si>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</si>
  <si>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</si>
  <si>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</si>
  <si>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</si>
  <si>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</si>
  <si>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</si>
  <si>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</si>
  <si>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</si>
  <si>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</si>
  <si>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</si>
  <si>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</si>
  <si>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</si>
  <si>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</si>
  <si>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</si>
  <si>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</si>
  <si>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</si>
  <si>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</si>
  <si>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</si>
  <si>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</si>
  <si>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</si>
  <si>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</si>
  <si>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</si>
  <si>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</si>
  <si>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</si>
  <si>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</si>
  <si>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</si>
  <si>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</si>
  <si>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</si>
  <si>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</si>
  <si>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</si>
  <si>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</si>
  <si>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</si>
  <si>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</si>
  <si>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</si>
  <si>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</si>
  <si>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</si>
  <si>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</si>
  <si>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</si>
  <si>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</si>
  <si>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</si>
  <si>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</si>
  <si>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</si>
  <si>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</si>
  <si>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</si>
  <si>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</si>
  <si>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</si>
  <si>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</si>
  <si>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</si>
  <si>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</si>
  <si>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</si>
  <si>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</si>
  <si>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</si>
  <si>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</si>
  <si>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</si>
  <si>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</si>
  <si>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</si>
  <si>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</si>
  <si>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</si>
  <si>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</si>
  <si>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</si>
  <si>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</si>
  <si>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</si>
  <si>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</si>
  <si>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</si>
  <si>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</si>
  <si>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</si>
  <si>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</si>
  <si>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</si>
  <si>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</si>
  <si>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</si>
  <si>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</si>
  <si>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</si>
  <si>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</si>
  <si>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</si>
  <si>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</si>
  <si>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</si>
  <si>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</si>
  <si>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</si>
  <si>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</si>
  <si>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</si>
  <si>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</si>
  <si>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</si>
  <si>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</si>
  <si>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</si>
  <si>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</si>
  <si>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</si>
  <si>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</si>
  <si>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</si>
  <si>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</si>
  <si>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</si>
  <si>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</si>
  <si>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</si>
  <si>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</si>
  <si>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</si>
  <si>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</si>
  <si>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</si>
  <si>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</si>
  <si>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</si>
  <si>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</si>
  <si>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</si>
  <si>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</si>
  <si>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</si>
  <si>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</si>
  <si>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</si>
  <si>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</si>
  <si>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</si>
  <si>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</si>
  <si>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</si>
  <si>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</si>
  <si>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</si>
  <si>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</si>
  <si>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</si>
  <si>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</si>
  <si>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</si>
  <si>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</si>
  <si>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</si>
  <si>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</si>
  <si>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</si>
  <si>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</si>
  <si>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</si>
  <si>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</si>
  <si>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</si>
  <si>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</si>
  <si>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</si>
  <si>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</si>
  <si>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</si>
  <si>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</si>
  <si>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</si>
  <si>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</si>
  <si>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</si>
  <si>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</si>
  <si>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</si>
  <si>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</si>
  <si>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</si>
  <si>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</si>
  <si>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</si>
  <si>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</si>
  <si>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</si>
  <si>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</si>
  <si>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</si>
  <si>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</si>
  <si>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</si>
  <si>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</si>
  <si>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</si>
  <si>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</si>
  <si>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</si>
  <si>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</si>
  <si>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</si>
  <si>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</si>
  <si>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</si>
  <si>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</si>
  <si>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</si>
  <si>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</si>
  <si>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</si>
  <si>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</si>
  <si>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</si>
  <si>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</si>
  <si>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</si>
  <si>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</si>
  <si>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</si>
  <si>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</si>
  <si>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</si>
  <si>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</si>
  <si>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</si>
  <si>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</si>
  <si>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</si>
  <si>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</si>
  <si>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</si>
  <si>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</si>
  <si>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</si>
  <si>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</si>
  <si>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</si>
  <si>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</si>
  <si>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</si>
  <si>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</si>
  <si>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</si>
  <si>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</si>
  <si>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</si>
  <si>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</si>
  <si>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</si>
  <si>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</si>
  <si>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</si>
  <si>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</si>
  <si>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</si>
  <si>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</si>
  <si>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</si>
  <si>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</si>
  <si>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</si>
  <si>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</si>
  <si>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</si>
  <si>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</si>
  <si>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</si>
  <si>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</si>
  <si>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</si>
  <si>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</si>
  <si>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</si>
  <si>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</si>
  <si>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</si>
  <si>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</si>
  <si>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</si>
  <si>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</si>
  <si>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</si>
  <si>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</si>
  <si>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</si>
  <si>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</si>
  <si>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</si>
  <si>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</si>
  <si>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</si>
  <si>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</si>
  <si>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</si>
  <si>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</si>
  <si>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</si>
  <si>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</si>
  <si>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</si>
  <si>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</si>
  <si>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</si>
  <si>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</si>
  <si>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</si>
  <si>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</si>
  <si>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</si>
  <si>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</si>
  <si>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</si>
  <si>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</si>
  <si>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</si>
  <si>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</si>
  <si>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</si>
  <si>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</si>
  <si>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</si>
  <si>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</si>
  <si>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</si>
  <si>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</si>
  <si>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</si>
  <si>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</si>
  <si>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</si>
  <si>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</si>
  <si>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</si>
  <si>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</si>
  <si>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</si>
  <si>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</si>
  <si>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</si>
  <si>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</si>
  <si>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</si>
  <si>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</si>
  <si>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</si>
  <si>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</si>
  <si>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</si>
  <si>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</si>
  <si>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</si>
  <si>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</si>
  <si>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</si>
  <si>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</si>
  <si>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</si>
  <si>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</si>
  <si>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</si>
  <si>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</si>
  <si>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</si>
  <si>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</si>
  <si>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</si>
  <si>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</si>
  <si>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</si>
  <si>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</si>
  <si>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</si>
  <si>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</si>
  <si>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</si>
  <si>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</si>
  <si>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</si>
  <si>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</si>
  <si>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</si>
  <si>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</si>
  <si>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</si>
  <si>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</si>
  <si>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</si>
  <si>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</si>
  <si>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</si>
  <si>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</si>
  <si>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</si>
  <si>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</si>
  <si>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</si>
  <si>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</si>
  <si>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</si>
  <si>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</si>
  <si>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</si>
  <si>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</si>
  <si>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</si>
  <si>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</si>
  <si>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</si>
  <si>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</si>
  <si>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</si>
  <si>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</si>
  <si>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</si>
  <si>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</si>
  <si>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</si>
  <si>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</si>
  <si>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</si>
  <si>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</si>
  <si>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</si>
  <si>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</si>
  <si>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</si>
  <si>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</si>
  <si>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</si>
  <si>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</si>
  <si>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</si>
  <si>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</si>
  <si>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</si>
  <si>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</si>
  <si>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</si>
  <si>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</si>
  <si>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</si>
  <si>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</si>
  <si>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</si>
  <si>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</si>
  <si>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</si>
  <si>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</si>
  <si>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</si>
  <si>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</si>
  <si>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</si>
  <si>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</si>
  <si>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</si>
  <si>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</si>
  <si>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</si>
  <si>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</si>
  <si>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</si>
  <si>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</si>
  <si>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</si>
  <si>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</si>
  <si>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</si>
  <si>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</si>
  <si>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</si>
  <si>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</si>
  <si>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</si>
  <si>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</si>
  <si>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</si>
  <si>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</si>
  <si>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</si>
  <si>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</si>
  <si>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</si>
  <si>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</si>
  <si>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</si>
  <si>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</si>
  <si>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</si>
  <si>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</si>
  <si>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</si>
  <si>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</si>
  <si>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</si>
  <si>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</si>
  <si>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</si>
  <si>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</si>
  <si>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</si>
  <si>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</si>
  <si>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</si>
  <si>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</si>
  <si>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</si>
  <si>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</si>
  <si>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</si>
  <si>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</si>
  <si>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</si>
  <si>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</si>
  <si>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</si>
  <si>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</si>
  <si>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</si>
  <si>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</si>
  <si>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</si>
  <si>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</si>
  <si>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</si>
  <si>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</si>
  <si>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</si>
  <si>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</si>
  <si>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</si>
  <si>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</si>
  <si>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</si>
  <si>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</si>
  <si>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</si>
  <si>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</si>
  <si>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</si>
  <si>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</si>
  <si>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</si>
  <si>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</si>
  <si>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</si>
  <si>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</si>
  <si>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</si>
  <si>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</si>
  <si>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</si>
  <si>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</si>
  <si>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</si>
  <si>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</si>
  <si>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</si>
  <si>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</si>
  <si>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</si>
  <si>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</si>
  <si>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</si>
  <si>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</si>
  <si>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</si>
  <si>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</si>
  <si>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</si>
  <si>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</si>
  <si>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</si>
  <si>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</si>
  <si>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</si>
  <si>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</si>
  <si>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</si>
  <si>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</si>
  <si>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</si>
  <si>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</si>
  <si>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</si>
  <si>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</si>
  <si>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</si>
  <si>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</si>
  <si>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</si>
  <si>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</si>
  <si>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</si>
  <si>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</si>
  <si>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</si>
  <si>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</si>
  <si>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</si>
  <si>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</si>
  <si>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</si>
  <si>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</si>
  <si>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</si>
  <si>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</si>
  <si>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</si>
  <si>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</si>
  <si>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</si>
  <si>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</si>
  <si>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</si>
  <si>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</si>
  <si>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</si>
  <si>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</si>
  <si>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</si>
  <si>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</si>
  <si>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</si>
  <si>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</si>
  <si>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</si>
  <si>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</si>
  <si>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</si>
  <si>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</si>
  <si>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</si>
  <si>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</si>
  <si>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</si>
  <si>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</si>
  <si>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</si>
  <si>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</si>
  <si>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</si>
  <si>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</si>
  <si>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</si>
  <si>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</si>
  <si>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ADMINISTRAÇÃO LOCAL</t>
  </si>
  <si>
    <t>SERVIÇOS PRELIMINARES</t>
  </si>
  <si>
    <t xml:space="preserve">PLACA DE OBRA (PARA CONSTRUCAO CIVIL) EM CHAPA GALVANIZADA *N. 22*, ADESIVADA, DE *2,4 X 1,2* M (SEM POSTES PARA FIXACAO)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</si>
  <si>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MOBILIZAÇÃO DE EQUIPAMENTOS</t>
  </si>
  <si>
    <t>LOCAÇÃO DE PAVIMENTAÇÃO. AF_10/2018</t>
  </si>
  <si>
    <t>DRENAGEM</t>
  </si>
  <si>
    <t>REGULARIZAÇÃO E COMPACTAÇÃO DE SUBLEITO DE SOLO  PREDOMINANTEMENTE ARGILOSO. AF_11/2019</t>
  </si>
  <si>
    <t>EXECUÇÃO E COMPACTAÇÃO DE BASE E OU SUB BASE PARA PAVIMENTAÇÃO DE MACADAME SECO - EXCLUSIVE CARGA E TRANSPORTE. AF_11/2019</t>
  </si>
  <si>
    <t>EXECUÇÃO E COMPACTAÇÃO DE BASE E OU SUB BASE PARA PAVIMENTAÇÃO DE BRITA GRADUADA SIMPLES - EXCLUSIVE CARGA E TRANSPORTE. AF_11/2019</t>
  </si>
  <si>
    <t>TRANSPORTE COM CAMINHÃO TANQUE DE TRANSPORTE DE MATERIAL ASFÁLTICO DE 30000 L, EM VIA URBANA PAVIMENTADA, DMT ATÉ 30KM (UNIDADE: TXKM). AF_07/2020</t>
  </si>
  <si>
    <t>TRANSPORTE COM CAMINHÃO TANQUE DE TRANSPORTE DE MATERIAL ASFÁLTICO DE 30000 L, EM VIA URBANA PAVIMENTADA, ADICIONAL PARA DMT EXCEDENTE A 30 KM (UNIDADE: TXKM). AF_07/2020</t>
  </si>
  <si>
    <t>PAVIMENTAÇÃO</t>
  </si>
  <si>
    <t>TRANSPORTE COM CAMINHÃO BASCULANTE DE 10 M³, EM VIA URBANA PAVIMENTADA, DMT ATÉ 30 KM (UNIDADE: M3XKM). AF_07/2020</t>
  </si>
  <si>
    <t>TRANSPORTE COM CAMINHÃO BASCULANTE DE 10 M³, EM VIA URBANA PAVIMENTADA, ADICIONAL PARA DMT EXCEDENTE A 30 KM (UNIDADE: M3XKM). AF_07/2020</t>
  </si>
  <si>
    <t>SINALIZAÇÃO</t>
  </si>
  <si>
    <t>PINTURA DE EIXO VIÁRIO SOBRE ASFALTO COM TINTA RETRORREFLETIVA A BASE DE RESINA ACRÍLICA COM MICROESFERAS DE VIDRO, APLICAÇÃO MECÂNICA COM DEMARCADORA AUTOPROPELIDA. AF_05/2021</t>
  </si>
  <si>
    <t>TUBO DE AÇO GALVANIZADO COM COSTURA, CLASSE MÉDIA, CONEXÃO RANHURADA, DN 50 (2"), INSTALADO EM PRUMADAS - FORNECIMENTO E INSTALAÇÃO. AF_10/2020</t>
  </si>
  <si>
    <t>ESCAVAÇÃO MANUAL PARA BLOCO DE COROAMENTO OU SAPATA (SEM ESCAVAÇÃO PARA COLOCAÇÃO DE FÔRMAS). AF_06/2017</t>
  </si>
  <si>
    <t>CONCRETO FCK = 15MPA, TRAÇO 1:3,4:3,5 (EM MASSA SECA DE CIMENTO/ AREIA MÉDIA/ BRITA 1) - PREPARO MECÂNICO COM BETONEIRA 400 L. AF_05/2021</t>
  </si>
  <si>
    <t>LANÇAMENTO COM USO DE BALDES, ADENSAMENTO E ACABAMENTO DE CONCRETO EM ESTRUTURAS. AF_02/2022</t>
  </si>
  <si>
    <t>DESMOBILIZAÇÃO</t>
  </si>
  <si>
    <t>DESMOBILIZAÇÃO DE EQUIPAMENTOS</t>
  </si>
  <si>
    <t>01</t>
  </si>
  <si>
    <t>02</t>
  </si>
  <si>
    <t>99064</t>
  </si>
  <si>
    <t>102330</t>
  </si>
  <si>
    <t>102331</t>
  </si>
  <si>
    <t>04</t>
  </si>
  <si>
    <t>95875</t>
  </si>
  <si>
    <t>93590</t>
  </si>
  <si>
    <t>5213418</t>
  </si>
  <si>
    <t>96522</t>
  </si>
  <si>
    <t>94963</t>
  </si>
  <si>
    <t>103670</t>
  </si>
  <si>
    <t>03</t>
  </si>
  <si>
    <t>1.</t>
  </si>
  <si>
    <t>1.1.</t>
  </si>
  <si>
    <t>1.1.1.</t>
  </si>
  <si>
    <t>1.2.1.</t>
  </si>
  <si>
    <t>1.2.2.</t>
  </si>
  <si>
    <t>1.2.3.</t>
  </si>
  <si>
    <t>M3XKM</t>
  </si>
  <si>
    <t>Pavimentação, Sinalização e Drenagem da Estrada de Acesso à Comunidade de São Brás</t>
  </si>
  <si>
    <t>PAVIMENTAÇÃO DO ACESSO DE SÃO BRÁS</t>
  </si>
  <si>
    <t>1.2</t>
  </si>
  <si>
    <t>SARJETA TRAPEZOIDAL DE CONCRETO - SZC 60-20 - MOLDADA NO LOCAL COM EXTRUSORA E CONCRETO USINADO - ESCAVAÇÃO MECÂNICA - AREIA E BRITA COMERCIAIS</t>
  </si>
  <si>
    <t>PLACA DE REGULAMENTAÇÃO EM AÇO Nº 16 GALVANIZADO, REDONDA D = 0,50 M, COM PELICULA RETRORREFLETIVA TIPO III + III - FORNECIMENTO E IMPLANTAÇÃO</t>
  </si>
  <si>
    <t>EXECUÇÃO E COMPACATAÇÃO DE BASE OU SUB-BASE PARA PAVIMENTAÇÃO DE BRITA COMUM - EXCLUSIVE CARGA E TRASNPORTE</t>
  </si>
  <si>
    <t>CARGA, MANOBRA E DESCARGA DE SOLOS E MATERIAIS GRANULARES EM CAMINHÃO BASCULANTE 10 M³ - CARGA COM PÁ CARREGADEIRA (CAÇAMBA DE 1,7 A 2,8 M³ / 128 HP) E DESCARGA LIVRE (UNIDADE: M3). AF_07/2020</t>
  </si>
  <si>
    <t>IMPRIMAÇÃO DA BASE COM ASFALTO DILUÍDO DE PETRÓLEO (ADP) CM-30 (INCLUSIVE A SAIA DA CAMADA)</t>
  </si>
  <si>
    <t>EXECUÇÃO DE PINTURA DE LIGAÇÃO COM EMULSÃO ASFÁLTICA RR-2C</t>
  </si>
  <si>
    <t>EXECUÇÃO DE PAVIMENTO COM APLICAÇÃO DE CONCRETO ASFÁLTICO (CBUQ) - EXCLUSIVE CARGA E TRANSPORTE</t>
  </si>
  <si>
    <t>CARGA DE MISTURA ASFÁLTICA EM CAMINHÃO BASCULANTE 10 M³ (UNIDADE: T). AF_07/2020</t>
  </si>
  <si>
    <t>1.4</t>
  </si>
  <si>
    <t>1.3</t>
  </si>
  <si>
    <t>1.3.1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</si>
  <si>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</si>
  <si>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</si>
  <si>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</si>
  <si>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</si>
  <si>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</si>
  <si>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</si>
  <si>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</si>
  <si>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</si>
  <si>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</si>
  <si>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</si>
  <si>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</si>
  <si>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</si>
  <si>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</si>
  <si>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1.4.14</t>
  </si>
  <si>
    <t>1.4.15</t>
  </si>
  <si>
    <t>1.4.16</t>
  </si>
  <si>
    <t>1.4.17</t>
  </si>
  <si>
    <t>1.4.18</t>
  </si>
  <si>
    <t>1.4.19</t>
  </si>
  <si>
    <t>1.4.20</t>
  </si>
  <si>
    <t>1.4.21</t>
  </si>
  <si>
    <t>1.4.22</t>
  </si>
  <si>
    <t>1.4.23</t>
  </si>
  <si>
    <t>1.4.24</t>
  </si>
  <si>
    <t>1.4.25</t>
  </si>
  <si>
    <t>1.5</t>
  </si>
  <si>
    <t>1.5.1</t>
  </si>
  <si>
    <t>1.5.2</t>
  </si>
  <si>
    <t>1.5.3</t>
  </si>
  <si>
    <t>1.5.4</t>
  </si>
  <si>
    <t>1.5.5</t>
  </si>
  <si>
    <t>1.5.6</t>
  </si>
  <si>
    <t>1.6</t>
  </si>
  <si>
    <t>1.6.1</t>
  </si>
  <si>
    <t>MB02</t>
  </si>
  <si>
    <t>MB03</t>
  </si>
  <si>
    <t>MB04</t>
  </si>
  <si>
    <t>PREFEITURA DE COTIPORÃ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</si>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</sst>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7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11" fillId="0" borderId="1" xfId="0" applyFont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1" fontId="11" fillId="0" borderId="1" xfId="0" applyNumberFormat="1" applyFont="1" applyBorder="1" applyProtection="1">
      <protection locked="0"/>
    </xf>
    <xf numFmtId="164" fontId="11" fillId="0" borderId="1" xfId="0" applyNumberFormat="1" applyFont="1" applyBorder="1" applyProtection="1">
      <protection locked="0"/>
    </xf>
    <xf numFmtId="167" fontId="11" fillId="0" borderId="1" xfId="0" applyNumberFormat="1" applyFont="1" applyBorder="1" applyProtection="1">
      <protection locked="0"/>
    </xf>
    <xf numFmtId="168" fontId="3" fillId="0" borderId="1" xfId="0" applyNumberFormat="1" applyFont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10" fontId="11" fillId="0" borderId="1" xfId="48" applyNumberFormat="1" applyFont="1" applyBorder="1" applyProtection="1"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0" fontId="11" fillId="0" borderId="0" xfId="0" applyFont="1" applyProtection="1"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ervera\Grupos\Obras\Engenharia\PAVIMENTA&#199;&#213;ES\PAVIMENTA&#199;&#195;O%20LAJEADO%20BONITO%20AO%20PEDANCINO\MUDAN&#199;A%20DE%20TRECHO\ADEQAU&#199;&#213;ES%203001\PLANILHA%20M&#218;LTIPLA%20V3.0.5_R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30" t="s">
        <v>3752</v>
      </c>
      <c r="B1" s="131"/>
      <c r="C1" s="131"/>
      <c r="D1" s="131"/>
      <c r="E1" s="131"/>
      <c r="F1" s="131"/>
      <c r="G1" s="132"/>
    </row>
    <row r="2" spans="1:8" s="59" customFormat="1" ht="15.75" thickBot="1" x14ac:dyDescent="0.3">
      <c r="A2" s="15" t="s">
        <v>161</v>
      </c>
      <c r="B2" s="136" t="s">
        <v>7</v>
      </c>
      <c r="C2" s="136"/>
      <c r="D2" s="50" t="s">
        <v>162</v>
      </c>
      <c r="E2" s="70">
        <v>7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37" t="s">
        <v>4068</v>
      </c>
      <c r="C3" s="137"/>
      <c r="D3" s="137"/>
      <c r="E3" s="137"/>
      <c r="F3" s="137"/>
      <c r="G3" s="138"/>
    </row>
    <row r="4" spans="1:8" s="59" customFormat="1" ht="15.75" thickBot="1" x14ac:dyDescent="0.3">
      <c r="A4" s="15" t="s">
        <v>175</v>
      </c>
      <c r="B4" s="139" t="s">
        <v>4119</v>
      </c>
      <c r="C4" s="139"/>
      <c r="D4" s="139"/>
      <c r="E4" s="140"/>
      <c r="F4" s="22" t="s">
        <v>179</v>
      </c>
      <c r="G4" s="78" t="s">
        <v>4120</v>
      </c>
    </row>
    <row r="5" spans="1:8" s="59" customFormat="1" ht="15.75" thickBot="1" x14ac:dyDescent="0.3">
      <c r="A5" s="15" t="s">
        <v>3785</v>
      </c>
      <c r="B5" s="80" t="s">
        <v>170</v>
      </c>
      <c r="C5" s="15" t="s">
        <v>3956</v>
      </c>
      <c r="D5" s="15"/>
      <c r="E5" s="15"/>
      <c r="F5" s="141"/>
      <c r="G5" s="142"/>
    </row>
    <row r="6" spans="1:8" s="61" customFormat="1" ht="15.75" thickBot="1" x14ac:dyDescent="0.3">
      <c r="A6" s="15" t="s">
        <v>155</v>
      </c>
      <c r="B6" s="51">
        <f>'Orçamento-base'!C6</f>
        <v>357697.45000000007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37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33" t="s">
        <v>3750</v>
      </c>
      <c r="B11" s="134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33"/>
      <c r="B12" s="135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abSelected="1" zoomScaleNormal="100" workbookViewId="0">
      <selection activeCell="I22" sqref="I22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customWidth="1"/>
    <col min="5" max="5" width="10.85546875" style="40" customWidth="1"/>
    <col min="6" max="6" width="11" style="69" customWidth="1"/>
    <col min="7" max="7" width="51.85546875" style="43" customWidth="1"/>
    <col min="8" max="8" width="11.140625" style="112" bestFit="1" customWidth="1"/>
    <col min="9" max="9" width="12.42578125" style="49" customWidth="1"/>
    <col min="10" max="10" width="11.42578125" style="115" customWidth="1"/>
    <col min="11" max="11" width="16.42578125" style="43" bestFit="1" customWidth="1"/>
    <col min="12" max="12" width="8" style="99" customWidth="1"/>
    <col min="13" max="13" width="12.710937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43" t="s">
        <v>3676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46" t="str">
        <f>IF(Identificação!B2=0,"",Identificação!B2)</f>
        <v>Tomada de Preços</v>
      </c>
      <c r="D2" s="146"/>
      <c r="E2" s="146"/>
      <c r="F2" s="146"/>
      <c r="G2" s="146"/>
      <c r="H2" s="37" t="s">
        <v>151</v>
      </c>
      <c r="I2" s="38">
        <f>IF(Identificação!E2=0,"",Identificação!E2)</f>
        <v>7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52" t="s">
        <v>153</v>
      </c>
      <c r="B3" s="153"/>
      <c r="C3" s="154" t="str">
        <f>IF(Identificação!B3=0,"",Identificação!B3)</f>
        <v>Pavimentação, Sinalização e Drenagem da Estrada de Acesso à Comunidade de São Brás</v>
      </c>
      <c r="D3" s="154"/>
      <c r="E3" s="154"/>
      <c r="F3" s="154"/>
      <c r="G3" s="154"/>
      <c r="H3" s="154"/>
      <c r="I3" s="154"/>
      <c r="J3" s="154"/>
      <c r="K3" s="155"/>
      <c r="L3" s="94"/>
      <c r="M3" s="94"/>
    </row>
    <row r="4" spans="1:18" s="27" customFormat="1" ht="15.75" thickBot="1" x14ac:dyDescent="0.3">
      <c r="A4" s="15" t="s">
        <v>176</v>
      </c>
      <c r="B4" s="22"/>
      <c r="C4" s="148" t="str">
        <f>IF(Identificação!B4=0,"",Identificação!B4)</f>
        <v>PREFEITURA DE COTIPORÃ</v>
      </c>
      <c r="D4" s="148"/>
      <c r="E4" s="148"/>
      <c r="F4" s="148"/>
      <c r="G4" s="148"/>
      <c r="H4" s="148"/>
      <c r="I4" s="148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8" t="str">
        <f>IF(Identificação!B5=0,"",Identificação!B5)</f>
        <v>Obras e Serviços de Engenharia</v>
      </c>
      <c r="D5" s="148"/>
      <c r="E5" s="148"/>
      <c r="F5" s="148"/>
      <c r="G5" s="149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50">
        <f>SUMIFS(K12:K39953,B12:B39953,"&gt;0",K12:K39953,"&lt;&gt;0")</f>
        <v>357697.45000000007</v>
      </c>
      <c r="D6" s="150"/>
      <c r="E6" s="150"/>
      <c r="F6" s="150"/>
      <c r="G6" s="151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63" t="s">
        <v>3761</v>
      </c>
      <c r="B10" s="163" t="s">
        <v>3759</v>
      </c>
      <c r="C10" s="163" t="s">
        <v>3760</v>
      </c>
      <c r="D10" s="165" t="s">
        <v>3675</v>
      </c>
      <c r="E10" s="167" t="s">
        <v>168</v>
      </c>
      <c r="F10" s="169" t="s">
        <v>3674</v>
      </c>
      <c r="G10" s="165" t="s">
        <v>156</v>
      </c>
      <c r="H10" s="160" t="s">
        <v>165</v>
      </c>
      <c r="I10" s="161"/>
      <c r="J10" s="161"/>
      <c r="K10" s="161"/>
      <c r="L10" s="161"/>
      <c r="M10" s="162"/>
      <c r="N10" s="156" t="s">
        <v>177</v>
      </c>
      <c r="O10" s="157"/>
      <c r="P10" s="158" t="s">
        <v>178</v>
      </c>
      <c r="Q10" s="159"/>
      <c r="R10" s="147" t="s">
        <v>3678</v>
      </c>
    </row>
    <row r="11" spans="1:18" customFormat="1" ht="45" x14ac:dyDescent="0.25">
      <c r="A11" s="164"/>
      <c r="B11" s="164"/>
      <c r="C11" s="164"/>
      <c r="D11" s="166"/>
      <c r="E11" s="168"/>
      <c r="F11" s="170"/>
      <c r="G11" s="166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47"/>
    </row>
    <row r="12" spans="1:18" x14ac:dyDescent="0.25">
      <c r="A12" s="47"/>
      <c r="B12" s="56" t="str">
        <f>IF(AND(G12&lt;&gt;"",H12&gt;0,I12&lt;&gt;"",J12&lt;&gt;0,K12&lt;&gt;0),COUNT($B$11:B11)+1,"")</f>
        <v/>
      </c>
      <c r="C12" s="34" t="s">
        <v>4061</v>
      </c>
      <c r="D12" s="91"/>
      <c r="E12" s="47"/>
      <c r="F12" s="68"/>
      <c r="G12" s="119" t="s">
        <v>4069</v>
      </c>
      <c r="H12" s="114"/>
      <c r="I12" s="47"/>
      <c r="J12" s="114"/>
      <c r="K12" s="54" t="str">
        <f>IFERROR(IF(H12*J12&lt;&gt;0,ROUND(ROUND(H12,4)*ROUND(J12,4),2),""),"")</f>
        <v/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47"/>
      <c r="B13" s="56" t="str">
        <f>IF(AND(G13&lt;&gt;"",H13&gt;0,I13&lt;&gt;"",J13&lt;&gt;0,K13&lt;&gt;0),COUNT($B$11:B12)+1,"")</f>
        <v/>
      </c>
      <c r="C13" s="122" t="s">
        <v>4062</v>
      </c>
      <c r="D13" s="91"/>
      <c r="E13" s="47"/>
      <c r="F13" s="68"/>
      <c r="G13" s="119" t="s">
        <v>4026</v>
      </c>
      <c r="H13" s="114"/>
      <c r="I13" s="47"/>
      <c r="J13" s="114"/>
      <c r="K13" s="54" t="str">
        <f>IFERROR(IF(H13*J13&lt;&gt;0,ROUND(ROUND(H13,4)*ROUND(J13,4),2),""),"")</f>
        <v/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47"/>
      <c r="B14" s="117">
        <f>IF(AND(G14&lt;&gt;"",H14&gt;0,I14&lt;&gt;"",J14&lt;&gt;0,K14&lt;&gt;0),COUNT($B$11:B13)+1,"")</f>
        <v>1</v>
      </c>
      <c r="C14" s="34" t="s">
        <v>4063</v>
      </c>
      <c r="D14" s="91" t="s">
        <v>3800</v>
      </c>
      <c r="E14" s="47" t="s">
        <v>4048</v>
      </c>
      <c r="F14" s="68">
        <v>45078</v>
      </c>
      <c r="G14" s="41" t="s">
        <v>4026</v>
      </c>
      <c r="H14" s="114">
        <v>1</v>
      </c>
      <c r="I14" s="47" t="s">
        <v>3701</v>
      </c>
      <c r="J14" s="114">
        <v>6213.97</v>
      </c>
      <c r="K14" s="106">
        <f>IFERROR(IF(H14*J14&lt;&gt;0,ROUND(ROUND(H14,4)*ROUND(J14,4),2),""),"")</f>
        <v>6213.97</v>
      </c>
      <c r="L14" s="98">
        <v>0.22989999999999999</v>
      </c>
      <c r="M14" s="98">
        <v>1.1276999999999999</v>
      </c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7"/>
      <c r="C15" s="122" t="s">
        <v>4070</v>
      </c>
      <c r="D15" s="91"/>
      <c r="E15" s="47"/>
      <c r="F15" s="68"/>
      <c r="G15" s="119" t="s">
        <v>4027</v>
      </c>
      <c r="H15" s="114"/>
      <c r="I15" s="47"/>
      <c r="J15" s="114"/>
      <c r="K15" s="106" t="str">
        <f t="shared" ref="K15:K78" si="0">IFERROR(IF(H15*J15&lt;&gt;0,ROUND(ROUND(H15,4)*ROUND(J15,4),2),""),"")</f>
        <v/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ht="45" x14ac:dyDescent="0.25">
      <c r="A16" s="47"/>
      <c r="B16" s="117">
        <f>IF(AND(G16&lt;&gt;"",H16&gt;0,I16&lt;&gt;"",J16&lt;&gt;0,K16&lt;&gt;0),COUNT($B$11:B15)+1,"")</f>
        <v>2</v>
      </c>
      <c r="C16" s="34" t="s">
        <v>4064</v>
      </c>
      <c r="D16" s="91" t="s">
        <v>3776</v>
      </c>
      <c r="E16" s="47">
        <v>103689</v>
      </c>
      <c r="F16" s="68">
        <v>45078</v>
      </c>
      <c r="G16" s="41" t="s">
        <v>4028</v>
      </c>
      <c r="H16" s="114">
        <v>4.5</v>
      </c>
      <c r="I16" s="47" t="s">
        <v>3695</v>
      </c>
      <c r="J16" s="114">
        <v>377.6</v>
      </c>
      <c r="K16" s="106">
        <f t="shared" si="0"/>
        <v>1699.2</v>
      </c>
      <c r="L16" s="98">
        <v>0.22989999999999999</v>
      </c>
      <c r="M16" s="98">
        <v>1.1276999999999999</v>
      </c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/>
      <c r="B17" s="117">
        <f>IF(AND(G17&lt;&gt;"",H17&gt;0,I17&lt;&gt;"",J17&lt;&gt;0,K17&lt;&gt;0),COUNT($B$11:B16)+1,"")</f>
        <v>3</v>
      </c>
      <c r="C17" s="34" t="s">
        <v>4065</v>
      </c>
      <c r="D17" s="91" t="s">
        <v>3800</v>
      </c>
      <c r="E17" s="47" t="s">
        <v>4049</v>
      </c>
      <c r="F17" s="68">
        <v>45078</v>
      </c>
      <c r="G17" s="41" t="s">
        <v>4029</v>
      </c>
      <c r="H17" s="114">
        <v>1</v>
      </c>
      <c r="I17" s="47" t="s">
        <v>3710</v>
      </c>
      <c r="J17" s="114">
        <v>5114.95</v>
      </c>
      <c r="K17" s="106">
        <f t="shared" si="0"/>
        <v>5114.95</v>
      </c>
      <c r="L17" s="98">
        <v>0.22989999999999999</v>
      </c>
      <c r="M17" s="98">
        <v>1.1276999999999999</v>
      </c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47"/>
      <c r="B18" s="117">
        <f>IF(AND(G18&lt;&gt;"",H18&gt;0,I18&lt;&gt;"",J18&lt;&gt;0,K18&lt;&gt;0),COUNT($B$11:B17)+1,"")</f>
        <v>4</v>
      </c>
      <c r="C18" s="34" t="s">
        <v>4066</v>
      </c>
      <c r="D18" s="91" t="s">
        <v>3776</v>
      </c>
      <c r="E18" s="47" t="s">
        <v>4050</v>
      </c>
      <c r="F18" s="68">
        <v>45078</v>
      </c>
      <c r="G18" s="41" t="s">
        <v>4030</v>
      </c>
      <c r="H18" s="114">
        <v>260</v>
      </c>
      <c r="I18" s="47" t="s">
        <v>3694</v>
      </c>
      <c r="J18" s="114">
        <v>0.76</v>
      </c>
      <c r="K18" s="106">
        <f t="shared" si="0"/>
        <v>197.6</v>
      </c>
      <c r="L18" s="98">
        <v>0.22989999999999999</v>
      </c>
      <c r="M18" s="98">
        <v>1.1276999999999999</v>
      </c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s="129" customFormat="1" x14ac:dyDescent="0.25">
      <c r="A19" s="120"/>
      <c r="B19" s="121" t="str">
        <f>IF(AND(G19&lt;&gt;"",H19&gt;0,I19&lt;&gt;"",J19&lt;&gt;0,K19&lt;&gt;0),COUNT($B$11:B18)+1,"")</f>
        <v/>
      </c>
      <c r="C19" s="122" t="s">
        <v>4080</v>
      </c>
      <c r="D19" s="123"/>
      <c r="E19" s="120"/>
      <c r="F19" s="124"/>
      <c r="G19" s="119" t="s">
        <v>4031</v>
      </c>
      <c r="H19" s="125"/>
      <c r="I19" s="120"/>
      <c r="J19" s="125"/>
      <c r="K19" s="126" t="str">
        <f t="shared" si="0"/>
        <v/>
      </c>
      <c r="L19" s="127"/>
      <c r="M19" s="127"/>
      <c r="N19" s="122"/>
      <c r="O19" s="128" t="str">
        <f ca="1">IF(N19="","", INDIRECT("base!"&amp;ADDRESS(MATCH(N19,base!$C$2:'base'!$C$133,0)+1,4,4)))</f>
        <v/>
      </c>
      <c r="P19" s="119"/>
      <c r="Q19" s="128" t="str">
        <f ca="1">IF(P19="","", INDIRECT("base!"&amp;ADDRESS(MATCH(CONCATENATE(N19,"|",P19),base!$G$2:'base'!$G$1817,0)+1,6,4)))</f>
        <v/>
      </c>
      <c r="R19" s="119"/>
    </row>
    <row r="20" spans="1:18" ht="60" x14ac:dyDescent="0.25">
      <c r="A20" s="47"/>
      <c r="B20" s="117">
        <f>IF(AND(G20&lt;&gt;"",H20&gt;0,I20&lt;&gt;"",J20&lt;&gt;0,K20&lt;&gt;0),COUNT($B$11:B19)+1,"")</f>
        <v>5</v>
      </c>
      <c r="C20" s="34" t="s">
        <v>4081</v>
      </c>
      <c r="D20" s="91" t="s">
        <v>3780</v>
      </c>
      <c r="E20" s="47">
        <v>2003973</v>
      </c>
      <c r="F20" s="68">
        <v>45078</v>
      </c>
      <c r="G20" s="41" t="s">
        <v>4071</v>
      </c>
      <c r="H20" s="114">
        <v>120</v>
      </c>
      <c r="I20" s="47" t="s">
        <v>3694</v>
      </c>
      <c r="J20" s="114">
        <v>83.84</v>
      </c>
      <c r="K20" s="106">
        <f t="shared" si="0"/>
        <v>10060.799999999999</v>
      </c>
      <c r="L20" s="98">
        <v>0.22989999999999999</v>
      </c>
      <c r="M20" s="98">
        <v>1.1276999999999999</v>
      </c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s="129" customFormat="1" x14ac:dyDescent="0.25">
      <c r="A21" s="120"/>
      <c r="B21" s="121" t="str">
        <f>IF(AND(G21&lt;&gt;"",H21&gt;0,I21&lt;&gt;"",J21&lt;&gt;0,K21&lt;&gt;0),COUNT($B$11:B20)+1,"")</f>
        <v/>
      </c>
      <c r="C21" s="122" t="s">
        <v>4079</v>
      </c>
      <c r="D21" s="123"/>
      <c r="E21" s="120"/>
      <c r="F21" s="124"/>
      <c r="G21" s="119" t="s">
        <v>4037</v>
      </c>
      <c r="H21" s="125"/>
      <c r="I21" s="120"/>
      <c r="J21" s="125"/>
      <c r="K21" s="126" t="str">
        <f t="shared" si="0"/>
        <v/>
      </c>
      <c r="L21" s="127"/>
      <c r="M21" s="127"/>
      <c r="N21" s="122"/>
      <c r="O21" s="128" t="str">
        <f ca="1">IF(N21="","", INDIRECT("base!"&amp;ADDRESS(MATCH(N21,base!$C$2:'base'!$C$133,0)+1,4,4)))</f>
        <v/>
      </c>
      <c r="P21" s="119"/>
      <c r="Q21" s="128" t="str">
        <f ca="1">IF(P21="","", INDIRECT("base!"&amp;ADDRESS(MATCH(CONCATENATE(N21,"|",P21),base!$G$2:'base'!$G$1817,0)+1,6,4)))</f>
        <v/>
      </c>
      <c r="R21" s="119"/>
    </row>
    <row r="22" spans="1:18" ht="30" x14ac:dyDescent="0.25">
      <c r="A22" s="47"/>
      <c r="B22" s="117">
        <f>IF(AND(G22&lt;&gt;"",H22&gt;0,I22&lt;&gt;"",J22&lt;&gt;0,K22&lt;&gt;0),COUNT($B$11:B21)+1,"")</f>
        <v>6</v>
      </c>
      <c r="C22" s="34" t="s">
        <v>4082</v>
      </c>
      <c r="D22" s="91" t="s">
        <v>3776</v>
      </c>
      <c r="E22" s="47">
        <v>100576</v>
      </c>
      <c r="F22" s="68">
        <v>45078</v>
      </c>
      <c r="G22" s="41" t="s">
        <v>4032</v>
      </c>
      <c r="H22" s="114">
        <v>1839.52</v>
      </c>
      <c r="I22" s="47" t="s">
        <v>3695</v>
      </c>
      <c r="J22" s="114">
        <v>3.04</v>
      </c>
      <c r="K22" s="106">
        <f t="shared" si="0"/>
        <v>5592.14</v>
      </c>
      <c r="L22" s="98">
        <v>0.22989999999999999</v>
      </c>
      <c r="M22" s="98">
        <v>1.1276999999999999</v>
      </c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45" x14ac:dyDescent="0.25">
      <c r="A23" s="47"/>
      <c r="B23" s="117">
        <f>IF(AND(G23&lt;&gt;"",H23&gt;0,I23&lt;&gt;"",J23&lt;&gt;0,K23&lt;&gt;0),COUNT($B$11:B22)+1,"")</f>
        <v>7</v>
      </c>
      <c r="C23" s="34" t="s">
        <v>4083</v>
      </c>
      <c r="D23" s="91" t="s">
        <v>3800</v>
      </c>
      <c r="E23" s="47" t="s">
        <v>4053</v>
      </c>
      <c r="F23" s="68">
        <v>45078</v>
      </c>
      <c r="G23" s="41" t="s">
        <v>4073</v>
      </c>
      <c r="H23" s="114">
        <v>54.72</v>
      </c>
      <c r="I23" s="47" t="s">
        <v>3696</v>
      </c>
      <c r="J23" s="114">
        <v>104.37</v>
      </c>
      <c r="K23" s="106">
        <f t="shared" si="0"/>
        <v>5711.13</v>
      </c>
      <c r="L23" s="98">
        <v>0.22989999999999999</v>
      </c>
      <c r="M23" s="98">
        <v>1.1276999999999999</v>
      </c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ht="75" x14ac:dyDescent="0.25">
      <c r="A24" s="47"/>
      <c r="B24" s="117">
        <f>IF(AND(G24&lt;&gt;"",H24&gt;0,I24&lt;&gt;"",J24&lt;&gt;0,K24&lt;&gt;0),COUNT($B$11:B23)+1,"")</f>
        <v>8</v>
      </c>
      <c r="C24" s="34" t="s">
        <v>4084</v>
      </c>
      <c r="D24" s="91" t="s">
        <v>3776</v>
      </c>
      <c r="E24" s="47">
        <v>100974</v>
      </c>
      <c r="F24" s="68">
        <v>45078</v>
      </c>
      <c r="G24" s="41" t="s">
        <v>4074</v>
      </c>
      <c r="H24" s="114">
        <v>54.72</v>
      </c>
      <c r="I24" s="47" t="s">
        <v>3696</v>
      </c>
      <c r="J24" s="114">
        <v>9.9700000000000006</v>
      </c>
      <c r="K24" s="106">
        <f t="shared" si="0"/>
        <v>545.55999999999995</v>
      </c>
      <c r="L24" s="98">
        <v>0.22989999999999999</v>
      </c>
      <c r="M24" s="98">
        <v>1.1276999999999999</v>
      </c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45" x14ac:dyDescent="0.25">
      <c r="A25" s="47"/>
      <c r="B25" s="117">
        <f>IF(AND(G25&lt;&gt;"",H25&gt;0,I25&lt;&gt;"",J25&lt;&gt;0,K25&lt;&gt;0),COUNT($B$11:B24)+1,"")</f>
        <v>9</v>
      </c>
      <c r="C25" s="34" t="s">
        <v>4085</v>
      </c>
      <c r="D25" s="91" t="s">
        <v>3776</v>
      </c>
      <c r="E25" s="47" t="s">
        <v>4054</v>
      </c>
      <c r="F25" s="68">
        <v>45078</v>
      </c>
      <c r="G25" s="41" t="s">
        <v>4038</v>
      </c>
      <c r="H25" s="114">
        <v>1641.6</v>
      </c>
      <c r="I25" s="47" t="s">
        <v>3765</v>
      </c>
      <c r="J25" s="114">
        <v>2.83</v>
      </c>
      <c r="K25" s="106">
        <f t="shared" si="0"/>
        <v>4645.7299999999996</v>
      </c>
      <c r="L25" s="98">
        <v>0.22989999999999999</v>
      </c>
      <c r="M25" s="98">
        <v>1.1276999999999999</v>
      </c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45" x14ac:dyDescent="0.25">
      <c r="A26" s="47"/>
      <c r="B26" s="117">
        <f>IF(AND(G26&lt;&gt;"",H26&gt;0,I26&lt;&gt;"",J26&lt;&gt;0,K26&lt;&gt;0),COUNT($B$11:B25)+1,"")</f>
        <v>10</v>
      </c>
      <c r="C26" s="34" t="s">
        <v>4086</v>
      </c>
      <c r="D26" s="91" t="s">
        <v>3776</v>
      </c>
      <c r="E26" s="47">
        <v>93590</v>
      </c>
      <c r="F26" s="68">
        <v>45078</v>
      </c>
      <c r="G26" s="41" t="s">
        <v>4039</v>
      </c>
      <c r="H26" s="114">
        <v>930.24</v>
      </c>
      <c r="I26" s="47" t="s">
        <v>3765</v>
      </c>
      <c r="J26" s="114">
        <v>1.1200000000000001</v>
      </c>
      <c r="K26" s="106">
        <f t="shared" si="0"/>
        <v>1041.8699999999999</v>
      </c>
      <c r="L26" s="98">
        <v>0.22989999999999999</v>
      </c>
      <c r="M26" s="98">
        <v>1.1276999999999999</v>
      </c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45" x14ac:dyDescent="0.25">
      <c r="A27" s="47"/>
      <c r="B27" s="117">
        <f>IF(AND(G27&lt;&gt;"",H27&gt;0,I27&lt;&gt;"",J27&lt;&gt;0,K27&lt;&gt;0),COUNT($B$11:B26)+1,"")</f>
        <v>11</v>
      </c>
      <c r="C27" s="34" t="s">
        <v>4087</v>
      </c>
      <c r="D27" s="91" t="s">
        <v>3776</v>
      </c>
      <c r="E27" s="47">
        <v>96400</v>
      </c>
      <c r="F27" s="68">
        <v>45078</v>
      </c>
      <c r="G27" s="41" t="s">
        <v>4033</v>
      </c>
      <c r="H27" s="114">
        <v>351.26</v>
      </c>
      <c r="I27" s="47" t="s">
        <v>3696</v>
      </c>
      <c r="J27" s="114">
        <v>143.68</v>
      </c>
      <c r="K27" s="106">
        <f t="shared" si="0"/>
        <v>50469.04</v>
      </c>
      <c r="L27" s="98">
        <v>0.22989999999999999</v>
      </c>
      <c r="M27" s="98">
        <v>1.1276999999999999</v>
      </c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ht="75" x14ac:dyDescent="0.25">
      <c r="A28" s="47"/>
      <c r="B28" s="117">
        <f>IF(AND(G28&lt;&gt;"",H28&gt;0,I28&lt;&gt;"",J28&lt;&gt;0,K28&lt;&gt;0),COUNT($B$11:B27)+1,"")</f>
        <v>12</v>
      </c>
      <c r="C28" s="34" t="s">
        <v>4088</v>
      </c>
      <c r="D28" s="91" t="s">
        <v>3776</v>
      </c>
      <c r="E28" s="47">
        <v>100974</v>
      </c>
      <c r="F28" s="68">
        <v>45078</v>
      </c>
      <c r="G28" s="41" t="s">
        <v>4074</v>
      </c>
      <c r="H28" s="114">
        <v>351.26</v>
      </c>
      <c r="I28" s="47" t="s">
        <v>3696</v>
      </c>
      <c r="J28" s="114">
        <v>9.9700000000000006</v>
      </c>
      <c r="K28" s="106">
        <f t="shared" si="0"/>
        <v>3502.06</v>
      </c>
      <c r="L28" s="98">
        <v>0.22989999999999999</v>
      </c>
      <c r="M28" s="98">
        <v>1.1276999999999999</v>
      </c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ht="45" x14ac:dyDescent="0.25">
      <c r="A29" s="47"/>
      <c r="B29" s="117">
        <f>IF(AND(G29&lt;&gt;"",H29&gt;0,I29&lt;&gt;"",J29&lt;&gt;0,K29&lt;&gt;0),COUNT($B$11:B28)+1,"")</f>
        <v>13</v>
      </c>
      <c r="C29" s="34" t="s">
        <v>4089</v>
      </c>
      <c r="D29" s="91" t="s">
        <v>3776</v>
      </c>
      <c r="E29" s="47" t="s">
        <v>4054</v>
      </c>
      <c r="F29" s="68">
        <v>45078</v>
      </c>
      <c r="G29" s="41" t="s">
        <v>4038</v>
      </c>
      <c r="H29" s="114">
        <v>10537.8</v>
      </c>
      <c r="I29" s="47" t="s">
        <v>3765</v>
      </c>
      <c r="J29" s="114">
        <v>2.83</v>
      </c>
      <c r="K29" s="106">
        <f t="shared" si="0"/>
        <v>29821.97</v>
      </c>
      <c r="L29" s="98">
        <v>0.22989999999999999</v>
      </c>
      <c r="M29" s="98">
        <v>1.1276999999999999</v>
      </c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ht="45" x14ac:dyDescent="0.25">
      <c r="A30" s="47"/>
      <c r="B30" s="117">
        <f>IF(AND(G30&lt;&gt;"",H30&gt;0,I30&lt;&gt;"",J30&lt;&gt;0,K30&lt;&gt;0),COUNT($B$11:B29)+1,"")</f>
        <v>14</v>
      </c>
      <c r="C30" s="34" t="s">
        <v>4090</v>
      </c>
      <c r="D30" s="91" t="s">
        <v>3776</v>
      </c>
      <c r="E30" s="47">
        <v>93590</v>
      </c>
      <c r="F30" s="68">
        <v>45078</v>
      </c>
      <c r="G30" s="41" t="s">
        <v>4039</v>
      </c>
      <c r="H30" s="114">
        <v>5971.42</v>
      </c>
      <c r="I30" s="47" t="s">
        <v>3765</v>
      </c>
      <c r="J30" s="114">
        <v>1.1200000000000001</v>
      </c>
      <c r="K30" s="106">
        <f t="shared" si="0"/>
        <v>6687.99</v>
      </c>
      <c r="L30" s="98">
        <v>0.22989999999999999</v>
      </c>
      <c r="M30" s="98">
        <v>1.1276999999999999</v>
      </c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ht="45" x14ac:dyDescent="0.25">
      <c r="A31" s="47"/>
      <c r="B31" s="117">
        <f>IF(AND(G31&lt;&gt;"",H31&gt;0,I31&lt;&gt;"",J31&lt;&gt;0,K31&lt;&gt;0),COUNT($B$11:B30)+1,"")</f>
        <v>15</v>
      </c>
      <c r="C31" s="34" t="s">
        <v>4091</v>
      </c>
      <c r="D31" s="91" t="s">
        <v>3776</v>
      </c>
      <c r="E31" s="47">
        <v>96396</v>
      </c>
      <c r="F31" s="68">
        <v>45078</v>
      </c>
      <c r="G31" s="41" t="s">
        <v>4034</v>
      </c>
      <c r="H31" s="114">
        <v>249.8</v>
      </c>
      <c r="I31" s="47" t="s">
        <v>3696</v>
      </c>
      <c r="J31" s="114">
        <v>158.24</v>
      </c>
      <c r="K31" s="106">
        <f t="shared" si="0"/>
        <v>39528.35</v>
      </c>
      <c r="L31" s="98">
        <v>0.22989999999999999</v>
      </c>
      <c r="M31" s="98">
        <v>1.1276999999999999</v>
      </c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ht="75" x14ac:dyDescent="0.25">
      <c r="A32" s="47"/>
      <c r="B32" s="117">
        <f>IF(AND(G32&lt;&gt;"",H32&gt;0,I32&lt;&gt;"",J32&lt;&gt;0,K32&lt;&gt;0),COUNT($B$11:B31)+1,"")</f>
        <v>16</v>
      </c>
      <c r="C32" s="34" t="s">
        <v>4092</v>
      </c>
      <c r="D32" s="91" t="s">
        <v>3776</v>
      </c>
      <c r="E32" s="47">
        <v>100974</v>
      </c>
      <c r="F32" s="68">
        <v>45078</v>
      </c>
      <c r="G32" s="41" t="s">
        <v>4074</v>
      </c>
      <c r="H32" s="114">
        <v>249.8</v>
      </c>
      <c r="I32" s="47" t="s">
        <v>3696</v>
      </c>
      <c r="J32" s="114">
        <v>9.9700000000000006</v>
      </c>
      <c r="K32" s="106">
        <f t="shared" si="0"/>
        <v>2490.5100000000002</v>
      </c>
      <c r="L32" s="98">
        <v>0.22989999999999999</v>
      </c>
      <c r="M32" s="98">
        <v>1.1276999999999999</v>
      </c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ht="45" x14ac:dyDescent="0.25">
      <c r="A33" s="47"/>
      <c r="B33" s="117">
        <f>IF(AND(G33&lt;&gt;"",H33&gt;0,I33&lt;&gt;"",J33&lt;&gt;0,K33&lt;&gt;0),COUNT($B$11:B32)+1,"")</f>
        <v>17</v>
      </c>
      <c r="C33" s="34" t="s">
        <v>4093</v>
      </c>
      <c r="D33" s="91" t="s">
        <v>3776</v>
      </c>
      <c r="E33" s="47" t="s">
        <v>4054</v>
      </c>
      <c r="F33" s="68">
        <v>45078</v>
      </c>
      <c r="G33" s="41" t="s">
        <v>4038</v>
      </c>
      <c r="H33" s="114">
        <v>7494</v>
      </c>
      <c r="I33" s="47" t="s">
        <v>4067</v>
      </c>
      <c r="J33" s="114">
        <v>2.83</v>
      </c>
      <c r="K33" s="106">
        <f t="shared" si="0"/>
        <v>21208.02</v>
      </c>
      <c r="L33" s="98">
        <v>0.22989999999999999</v>
      </c>
      <c r="M33" s="98">
        <v>1.1276999999999999</v>
      </c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ht="45" x14ac:dyDescent="0.25">
      <c r="A34" s="47"/>
      <c r="B34" s="117">
        <f>IF(AND(G34&lt;&gt;"",H34&gt;0,I34&lt;&gt;"",J34&lt;&gt;0,K34&lt;&gt;0),COUNT($B$11:B33)+1,"")</f>
        <v>18</v>
      </c>
      <c r="C34" s="34" t="s">
        <v>4094</v>
      </c>
      <c r="D34" s="91" t="s">
        <v>3776</v>
      </c>
      <c r="E34" s="47">
        <v>93590</v>
      </c>
      <c r="F34" s="68">
        <v>45078</v>
      </c>
      <c r="G34" s="41" t="s">
        <v>4039</v>
      </c>
      <c r="H34" s="114">
        <v>4246.6000000000004</v>
      </c>
      <c r="I34" s="47" t="s">
        <v>3765</v>
      </c>
      <c r="J34" s="114">
        <v>1.1200000000000001</v>
      </c>
      <c r="K34" s="106">
        <f t="shared" si="0"/>
        <v>4756.1899999999996</v>
      </c>
      <c r="L34" s="98">
        <v>0.22989999999999999</v>
      </c>
      <c r="M34" s="98">
        <v>1.1276999999999999</v>
      </c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30" x14ac:dyDescent="0.25">
      <c r="A35" s="47"/>
      <c r="B35" s="117">
        <f>IF(AND(G35&lt;&gt;"",H35&gt;0,I35&lt;&gt;"",J35&lt;&gt;0,K35&lt;&gt;0),COUNT($B$11:B34)+1,"")</f>
        <v>19</v>
      </c>
      <c r="C35" s="34" t="s">
        <v>4095</v>
      </c>
      <c r="D35" s="91" t="s">
        <v>3800</v>
      </c>
      <c r="E35" s="47" t="s">
        <v>4116</v>
      </c>
      <c r="F35" s="68">
        <v>45078</v>
      </c>
      <c r="G35" s="41" t="s">
        <v>4075</v>
      </c>
      <c r="H35" s="114">
        <v>1626.32</v>
      </c>
      <c r="I35" s="47" t="s">
        <v>3695</v>
      </c>
      <c r="J35" s="114">
        <v>9.3699999999999992</v>
      </c>
      <c r="K35" s="106">
        <f t="shared" si="0"/>
        <v>15238.62</v>
      </c>
      <c r="L35" s="98">
        <v>0.22989999999999999</v>
      </c>
      <c r="M35" s="98">
        <v>1.1276999999999999</v>
      </c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ht="60" x14ac:dyDescent="0.25">
      <c r="A36" s="47"/>
      <c r="B36" s="117">
        <f>IF(AND(G36&lt;&gt;"",H36&gt;0,I36&lt;&gt;"",J36&lt;&gt;0,K36&lt;&gt;0),COUNT($B$11:B35)+1,"")</f>
        <v>20</v>
      </c>
      <c r="C36" s="34" t="s">
        <v>4096</v>
      </c>
      <c r="D36" s="91" t="s">
        <v>3776</v>
      </c>
      <c r="E36" s="47" t="s">
        <v>4051</v>
      </c>
      <c r="F36" s="68">
        <v>45078</v>
      </c>
      <c r="G36" s="41" t="s">
        <v>4035</v>
      </c>
      <c r="H36" s="114">
        <v>58.5</v>
      </c>
      <c r="I36" s="47" t="s">
        <v>3693</v>
      </c>
      <c r="J36" s="114">
        <v>1.62</v>
      </c>
      <c r="K36" s="106">
        <f t="shared" si="0"/>
        <v>94.77</v>
      </c>
      <c r="L36" s="98">
        <v>0.22989999999999999</v>
      </c>
      <c r="M36" s="98">
        <v>1.1276999999999999</v>
      </c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ht="60" x14ac:dyDescent="0.25">
      <c r="A37" s="47"/>
      <c r="B37" s="117">
        <f>IF(AND(G37&lt;&gt;"",H37&gt;0,I37&lt;&gt;"",J37&lt;&gt;0,K37&lt;&gt;0),COUNT($B$11:B36)+1,"")</f>
        <v>21</v>
      </c>
      <c r="C37" s="34" t="s">
        <v>4097</v>
      </c>
      <c r="D37" s="91" t="s">
        <v>3776</v>
      </c>
      <c r="E37" s="47" t="s">
        <v>4052</v>
      </c>
      <c r="F37" s="68">
        <v>45078</v>
      </c>
      <c r="G37" s="41" t="s">
        <v>4036</v>
      </c>
      <c r="H37" s="114">
        <v>251.55</v>
      </c>
      <c r="I37" s="47" t="s">
        <v>3693</v>
      </c>
      <c r="J37" s="114">
        <v>0.64</v>
      </c>
      <c r="K37" s="106">
        <f t="shared" si="0"/>
        <v>160.99</v>
      </c>
      <c r="L37" s="98">
        <v>0.22989999999999999</v>
      </c>
      <c r="M37" s="98">
        <v>1.1276999999999999</v>
      </c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ht="30" x14ac:dyDescent="0.25">
      <c r="A38" s="47"/>
      <c r="B38" s="117">
        <f>IF(AND(G38&lt;&gt;"",H38&gt;0,I38&lt;&gt;"",J38&lt;&gt;0,K38&lt;&gt;0),COUNT($B$11:B37)+1,"")</f>
        <v>22</v>
      </c>
      <c r="C38" s="34" t="s">
        <v>4098</v>
      </c>
      <c r="D38" s="91" t="s">
        <v>3776</v>
      </c>
      <c r="E38" s="47" t="s">
        <v>4117</v>
      </c>
      <c r="F38" s="68">
        <v>45078</v>
      </c>
      <c r="G38" s="41" t="s">
        <v>4076</v>
      </c>
      <c r="H38" s="114">
        <v>1600.32</v>
      </c>
      <c r="I38" s="47" t="s">
        <v>3695</v>
      </c>
      <c r="J38" s="114">
        <v>2.93</v>
      </c>
      <c r="K38" s="106">
        <f t="shared" si="0"/>
        <v>4688.9399999999996</v>
      </c>
      <c r="L38" s="98">
        <v>0.22989999999999999</v>
      </c>
      <c r="M38" s="98">
        <v>1.1276999999999999</v>
      </c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ht="60" x14ac:dyDescent="0.25">
      <c r="A39" s="47"/>
      <c r="B39" s="117">
        <f>IF(AND(G39&lt;&gt;"",H39&gt;0,I39&lt;&gt;"",J39&lt;&gt;0,K39&lt;&gt;0),COUNT($B$11:B38)+1,"")</f>
        <v>23</v>
      </c>
      <c r="C39" s="34" t="s">
        <v>4099</v>
      </c>
      <c r="D39" s="91" t="s">
        <v>3776</v>
      </c>
      <c r="E39" s="47" t="s">
        <v>4051</v>
      </c>
      <c r="F39" s="68">
        <v>45078</v>
      </c>
      <c r="G39" s="41" t="s">
        <v>4035</v>
      </c>
      <c r="H39" s="114">
        <v>21.6</v>
      </c>
      <c r="I39" s="47" t="s">
        <v>3693</v>
      </c>
      <c r="J39" s="114">
        <v>1.62</v>
      </c>
      <c r="K39" s="106">
        <f t="shared" si="0"/>
        <v>34.99</v>
      </c>
      <c r="L39" s="98">
        <v>0.22989999999999999</v>
      </c>
      <c r="M39" s="98">
        <v>1.1276999999999999</v>
      </c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ht="60" x14ac:dyDescent="0.25">
      <c r="A40" s="47"/>
      <c r="B40" s="117">
        <f>IF(AND(G40&lt;&gt;"",H40&gt;0,I40&lt;&gt;"",J40&lt;&gt;0,K40&lt;&gt;0),COUNT($B$11:B39)+1,"")</f>
        <v>24</v>
      </c>
      <c r="C40" s="34" t="s">
        <v>4100</v>
      </c>
      <c r="D40" s="91" t="s">
        <v>3776</v>
      </c>
      <c r="E40" s="47" t="s">
        <v>4052</v>
      </c>
      <c r="F40" s="68">
        <v>45078</v>
      </c>
      <c r="G40" s="41" t="s">
        <v>4036</v>
      </c>
      <c r="H40" s="114">
        <v>92.88</v>
      </c>
      <c r="I40" s="47" t="s">
        <v>3693</v>
      </c>
      <c r="J40" s="114">
        <v>0.64</v>
      </c>
      <c r="K40" s="106">
        <f t="shared" si="0"/>
        <v>59.44</v>
      </c>
      <c r="L40" s="98">
        <v>0.22989999999999999</v>
      </c>
      <c r="M40" s="98">
        <v>1.1276999999999999</v>
      </c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45" x14ac:dyDescent="0.25">
      <c r="A41" s="47"/>
      <c r="B41" s="117">
        <f>IF(AND(G41&lt;&gt;"",H41&gt;0,I41&lt;&gt;"",J41&lt;&gt;0,K41&lt;&gt;0),COUNT($B$11:B40)+1,"")</f>
        <v>25</v>
      </c>
      <c r="C41" s="34" t="s">
        <v>4101</v>
      </c>
      <c r="D41" s="91" t="s">
        <v>3800</v>
      </c>
      <c r="E41" s="47" t="s">
        <v>4118</v>
      </c>
      <c r="F41" s="68">
        <v>45078</v>
      </c>
      <c r="G41" s="41" t="s">
        <v>4077</v>
      </c>
      <c r="H41" s="114">
        <v>80.02</v>
      </c>
      <c r="I41" s="47" t="s">
        <v>3696</v>
      </c>
      <c r="J41" s="114">
        <v>1437.56</v>
      </c>
      <c r="K41" s="106">
        <f t="shared" si="0"/>
        <v>115033.55</v>
      </c>
      <c r="L41" s="98">
        <v>0.22989999999999999</v>
      </c>
      <c r="M41" s="98">
        <v>1.1276999999999999</v>
      </c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ht="30" x14ac:dyDescent="0.25">
      <c r="A42" s="47"/>
      <c r="B42" s="117">
        <f>IF(AND(G42&lt;&gt;"",H42&gt;0,I42&lt;&gt;"",J42&lt;&gt;0,K42&lt;&gt;0),COUNT($B$11:B41)+1,"")</f>
        <v>26</v>
      </c>
      <c r="C42" s="34" t="s">
        <v>4102</v>
      </c>
      <c r="D42" s="91" t="s">
        <v>3776</v>
      </c>
      <c r="E42" s="47">
        <v>101002</v>
      </c>
      <c r="F42" s="68">
        <v>45078</v>
      </c>
      <c r="G42" s="41" t="s">
        <v>4078</v>
      </c>
      <c r="H42" s="114">
        <v>192.05</v>
      </c>
      <c r="I42" s="47" t="s">
        <v>3699</v>
      </c>
      <c r="J42" s="114">
        <v>6.89</v>
      </c>
      <c r="K42" s="106">
        <f t="shared" si="0"/>
        <v>1323.22</v>
      </c>
      <c r="L42" s="98">
        <v>0.22989999999999999</v>
      </c>
      <c r="M42" s="98">
        <v>1.1276999999999999</v>
      </c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ht="45" x14ac:dyDescent="0.25">
      <c r="A43" s="47"/>
      <c r="B43" s="117">
        <f>IF(AND(G43&lt;&gt;"",H43&gt;0,I43&lt;&gt;"",J43&lt;&gt;0,K43&lt;&gt;0),COUNT($B$11:B42)+1,"")</f>
        <v>27</v>
      </c>
      <c r="C43" s="34" t="s">
        <v>4103</v>
      </c>
      <c r="D43" s="91" t="s">
        <v>3776</v>
      </c>
      <c r="E43" s="47" t="s">
        <v>4054</v>
      </c>
      <c r="F43" s="68">
        <v>45078</v>
      </c>
      <c r="G43" s="41" t="s">
        <v>4038</v>
      </c>
      <c r="H43" s="114">
        <v>2400.6</v>
      </c>
      <c r="I43" s="47" t="s">
        <v>3765</v>
      </c>
      <c r="J43" s="114">
        <v>2.83</v>
      </c>
      <c r="K43" s="106">
        <f t="shared" si="0"/>
        <v>6793.7</v>
      </c>
      <c r="L43" s="98">
        <v>0.22989999999999999</v>
      </c>
      <c r="M43" s="98">
        <v>1.1276999999999999</v>
      </c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ht="45" x14ac:dyDescent="0.25">
      <c r="A44" s="47"/>
      <c r="B44" s="117">
        <f>IF(AND(G44&lt;&gt;"",H44&gt;0,I44&lt;&gt;"",J44&lt;&gt;0,K44&lt;&gt;0),COUNT($B$11:B43)+1,"")</f>
        <v>28</v>
      </c>
      <c r="C44" s="34" t="s">
        <v>4104</v>
      </c>
      <c r="D44" s="91" t="s">
        <v>3776</v>
      </c>
      <c r="E44" s="47" t="s">
        <v>4055</v>
      </c>
      <c r="F44" s="68">
        <v>45078</v>
      </c>
      <c r="G44" s="41" t="s">
        <v>4039</v>
      </c>
      <c r="H44" s="114">
        <v>1360.34</v>
      </c>
      <c r="I44" s="47" t="s">
        <v>3765</v>
      </c>
      <c r="J44" s="114">
        <v>1.1200000000000001</v>
      </c>
      <c r="K44" s="106">
        <f t="shared" si="0"/>
        <v>1523.58</v>
      </c>
      <c r="L44" s="98">
        <v>0.22989999999999999</v>
      </c>
      <c r="M44" s="98">
        <v>1.1276999999999999</v>
      </c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ht="60" x14ac:dyDescent="0.25">
      <c r="A45" s="47"/>
      <c r="B45" s="117">
        <f>IF(AND(G45&lt;&gt;"",H45&gt;0,I45&lt;&gt;"",J45&lt;&gt;0,K45&lt;&gt;0),COUNT($B$11:B44)+1,"")</f>
        <v>29</v>
      </c>
      <c r="C45" s="34" t="s">
        <v>4105</v>
      </c>
      <c r="D45" s="91" t="s">
        <v>3776</v>
      </c>
      <c r="E45" s="47" t="s">
        <v>4051</v>
      </c>
      <c r="F45" s="68">
        <v>45078</v>
      </c>
      <c r="G45" s="41" t="s">
        <v>4035</v>
      </c>
      <c r="H45" s="114">
        <v>364.3</v>
      </c>
      <c r="I45" s="47" t="s">
        <v>3693</v>
      </c>
      <c r="J45" s="114">
        <v>1.62</v>
      </c>
      <c r="K45" s="106">
        <f t="shared" si="0"/>
        <v>590.16999999999996</v>
      </c>
      <c r="L45" s="98">
        <v>0.22989999999999999</v>
      </c>
      <c r="M45" s="98">
        <v>1.1276999999999999</v>
      </c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ht="60" x14ac:dyDescent="0.25">
      <c r="A46" s="47"/>
      <c r="B46" s="117">
        <f>IF(AND(G46&lt;&gt;"",H46&gt;0,I46&lt;&gt;"",J46&lt;&gt;0,K46&lt;&gt;0),COUNT($B$11:B45)+1,"")</f>
        <v>30</v>
      </c>
      <c r="C46" s="34" t="s">
        <v>4106</v>
      </c>
      <c r="D46" s="91" t="s">
        <v>3776</v>
      </c>
      <c r="E46" s="47" t="s">
        <v>4052</v>
      </c>
      <c r="F46" s="68">
        <v>45078</v>
      </c>
      <c r="G46" s="41" t="s">
        <v>4036</v>
      </c>
      <c r="H46" s="114">
        <v>995.75</v>
      </c>
      <c r="I46" s="47" t="s">
        <v>3693</v>
      </c>
      <c r="J46" s="114">
        <v>0.64</v>
      </c>
      <c r="K46" s="106">
        <f t="shared" si="0"/>
        <v>637.28</v>
      </c>
      <c r="L46" s="98">
        <v>0.22989999999999999</v>
      </c>
      <c r="M46" s="98">
        <v>1.1276999999999999</v>
      </c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s="129" customFormat="1" x14ac:dyDescent="0.25">
      <c r="A47" s="120"/>
      <c r="B47" s="121" t="str">
        <f>IF(AND(G47&lt;&gt;"",H47&gt;0,I47&lt;&gt;"",J47&lt;&gt;0,K47&lt;&gt;0),COUNT($B$11:B46)+1,"")</f>
        <v/>
      </c>
      <c r="C47" s="122" t="s">
        <v>4107</v>
      </c>
      <c r="D47" s="123"/>
      <c r="E47" s="120"/>
      <c r="F47" s="124"/>
      <c r="G47" s="119" t="s">
        <v>4040</v>
      </c>
      <c r="H47" s="125"/>
      <c r="I47" s="120"/>
      <c r="J47" s="125"/>
      <c r="K47" s="126" t="str">
        <f t="shared" si="0"/>
        <v/>
      </c>
      <c r="L47" s="127"/>
      <c r="M47" s="127"/>
      <c r="N47" s="122"/>
      <c r="O47" s="128" t="str">
        <f ca="1">IF(N47="","", INDIRECT("base!"&amp;ADDRESS(MATCH(N47,base!$C$2:'base'!$C$133,0)+1,4,4)))</f>
        <v/>
      </c>
      <c r="P47" s="119"/>
      <c r="Q47" s="128" t="str">
        <f ca="1">IF(P47="","", INDIRECT("base!"&amp;ADDRESS(MATCH(CONCATENATE(N47,"|",P47),base!$G$2:'base'!$G$1817,0)+1,6,4)))</f>
        <v/>
      </c>
      <c r="R47" s="119"/>
    </row>
    <row r="48" spans="1:18" ht="60" x14ac:dyDescent="0.25">
      <c r="A48" s="47"/>
      <c r="B48" s="117">
        <f>IF(AND(G48&lt;&gt;"",H48&gt;0,I48&lt;&gt;"",J48&lt;&gt;0,K48&lt;&gt;0),COUNT($B$11:B47)+1,"")</f>
        <v>31</v>
      </c>
      <c r="C48" s="34" t="s">
        <v>4108</v>
      </c>
      <c r="D48" s="91" t="s">
        <v>3776</v>
      </c>
      <c r="E48" s="47">
        <v>102512</v>
      </c>
      <c r="F48" s="68">
        <v>45078</v>
      </c>
      <c r="G48" s="41" t="s">
        <v>4041</v>
      </c>
      <c r="H48" s="114">
        <v>780</v>
      </c>
      <c r="I48" s="47" t="s">
        <v>3694</v>
      </c>
      <c r="J48" s="114">
        <v>6.4</v>
      </c>
      <c r="K48" s="106">
        <f t="shared" si="0"/>
        <v>4992</v>
      </c>
      <c r="L48" s="98">
        <v>0.22989999999999999</v>
      </c>
      <c r="M48" s="98">
        <v>1.1276999999999999</v>
      </c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ht="60" x14ac:dyDescent="0.25">
      <c r="A49" s="47"/>
      <c r="B49" s="117">
        <f>IF(AND(G49&lt;&gt;"",H49&gt;0,I49&lt;&gt;"",J49&lt;&gt;0,K49&lt;&gt;0),COUNT($B$11:B48)+1,"")</f>
        <v>32</v>
      </c>
      <c r="C49" s="34" t="s">
        <v>4109</v>
      </c>
      <c r="D49" s="91" t="s">
        <v>3780</v>
      </c>
      <c r="E49" s="47" t="s">
        <v>4056</v>
      </c>
      <c r="F49" s="68">
        <v>45078</v>
      </c>
      <c r="G49" s="41" t="s">
        <v>4072</v>
      </c>
      <c r="H49" s="114">
        <v>0.8</v>
      </c>
      <c r="I49" s="47" t="s">
        <v>3695</v>
      </c>
      <c r="J49" s="114">
        <v>670.58</v>
      </c>
      <c r="K49" s="106">
        <f t="shared" si="0"/>
        <v>536.46</v>
      </c>
      <c r="L49" s="98">
        <v>0.22989999999999999</v>
      </c>
      <c r="M49" s="98">
        <v>1.1276999999999999</v>
      </c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ht="60" x14ac:dyDescent="0.25">
      <c r="A50" s="47"/>
      <c r="B50" s="117">
        <f>IF(AND(G50&lt;&gt;"",H50&gt;0,I50&lt;&gt;"",J50&lt;&gt;0,K50&lt;&gt;0),COUNT($B$11:B49)+1,"")</f>
        <v>33</v>
      </c>
      <c r="C50" s="34" t="s">
        <v>4110</v>
      </c>
      <c r="D50" s="91" t="s">
        <v>3776</v>
      </c>
      <c r="E50" s="47">
        <v>92335</v>
      </c>
      <c r="F50" s="68">
        <v>45078</v>
      </c>
      <c r="G50" s="41" t="s">
        <v>4042</v>
      </c>
      <c r="H50" s="114">
        <v>12</v>
      </c>
      <c r="I50" s="47" t="s">
        <v>3694</v>
      </c>
      <c r="J50" s="114">
        <v>112.97</v>
      </c>
      <c r="K50" s="106">
        <f t="shared" si="0"/>
        <v>1355.64</v>
      </c>
      <c r="L50" s="98">
        <v>0.22989999999999999</v>
      </c>
      <c r="M50" s="98">
        <v>1.1276999999999999</v>
      </c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ht="45" x14ac:dyDescent="0.25">
      <c r="A51" s="47"/>
      <c r="B51" s="117">
        <f>IF(AND(G51&lt;&gt;"",H51&gt;0,I51&lt;&gt;"",J51&lt;&gt;0,K51&lt;&gt;0),COUNT($B$11:B50)+1,"")</f>
        <v>34</v>
      </c>
      <c r="C51" s="34" t="s">
        <v>4111</v>
      </c>
      <c r="D51" s="91" t="s">
        <v>3776</v>
      </c>
      <c r="E51" s="47" t="s">
        <v>4057</v>
      </c>
      <c r="F51" s="68">
        <v>45078</v>
      </c>
      <c r="G51" s="41" t="s">
        <v>4043</v>
      </c>
      <c r="H51" s="114">
        <v>0.22</v>
      </c>
      <c r="I51" s="47" t="s">
        <v>3696</v>
      </c>
      <c r="J51" s="114">
        <v>183.57</v>
      </c>
      <c r="K51" s="106">
        <f t="shared" si="0"/>
        <v>40.39</v>
      </c>
      <c r="L51" s="98">
        <v>0.22989999999999999</v>
      </c>
      <c r="M51" s="98">
        <v>1.1276999999999999</v>
      </c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ht="45" x14ac:dyDescent="0.25">
      <c r="A52" s="47"/>
      <c r="B52" s="117">
        <f>IF(AND(G52&lt;&gt;"",H52&gt;0,I52&lt;&gt;"",J52&lt;&gt;0,K52&lt;&gt;0),COUNT($B$11:B51)+1,"")</f>
        <v>35</v>
      </c>
      <c r="C52" s="34" t="s">
        <v>4112</v>
      </c>
      <c r="D52" s="91" t="s">
        <v>3776</v>
      </c>
      <c r="E52" s="47" t="s">
        <v>4058</v>
      </c>
      <c r="F52" s="68">
        <v>45078</v>
      </c>
      <c r="G52" s="41" t="s">
        <v>4044</v>
      </c>
      <c r="H52" s="114">
        <v>0.22</v>
      </c>
      <c r="I52" s="47" t="s">
        <v>3696</v>
      </c>
      <c r="J52" s="114">
        <v>520.59</v>
      </c>
      <c r="K52" s="106">
        <f t="shared" si="0"/>
        <v>114.53</v>
      </c>
      <c r="L52" s="98">
        <v>0.22989999999999999</v>
      </c>
      <c r="M52" s="98">
        <v>1.1276999999999999</v>
      </c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ht="45" x14ac:dyDescent="0.25">
      <c r="A53" s="47"/>
      <c r="B53" s="117">
        <f>IF(AND(G53&lt;&gt;"",H53&gt;0,I53&lt;&gt;"",J53&lt;&gt;0,K53&lt;&gt;0),COUNT($B$11:B52)+1,"")</f>
        <v>36</v>
      </c>
      <c r="C53" s="34" t="s">
        <v>4113</v>
      </c>
      <c r="D53" s="91" t="s">
        <v>3776</v>
      </c>
      <c r="E53" s="47" t="s">
        <v>4059</v>
      </c>
      <c r="F53" s="68">
        <v>45078</v>
      </c>
      <c r="G53" s="41" t="s">
        <v>4045</v>
      </c>
      <c r="H53" s="114">
        <v>0.22</v>
      </c>
      <c r="I53" s="47" t="s">
        <v>3696</v>
      </c>
      <c r="J53" s="114">
        <v>350.67</v>
      </c>
      <c r="K53" s="106">
        <f t="shared" si="0"/>
        <v>77.150000000000006</v>
      </c>
      <c r="L53" s="98">
        <v>0.22989999999999999</v>
      </c>
      <c r="M53" s="98">
        <v>1.1276999999999999</v>
      </c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s="129" customFormat="1" x14ac:dyDescent="0.25">
      <c r="A54" s="120"/>
      <c r="B54" s="121" t="str">
        <f>IF(AND(G54&lt;&gt;"",H54&gt;0,I54&lt;&gt;"",J54&lt;&gt;0,K54&lt;&gt;0),COUNT($B$11:B53)+1,"")</f>
        <v/>
      </c>
      <c r="C54" s="122" t="s">
        <v>4114</v>
      </c>
      <c r="D54" s="123"/>
      <c r="E54" s="120"/>
      <c r="F54" s="124"/>
      <c r="G54" s="119" t="s">
        <v>4046</v>
      </c>
      <c r="H54" s="125"/>
      <c r="I54" s="120"/>
      <c r="J54" s="125"/>
      <c r="K54" s="126" t="str">
        <f t="shared" si="0"/>
        <v/>
      </c>
      <c r="L54" s="127"/>
      <c r="M54" s="127"/>
      <c r="N54" s="122"/>
      <c r="O54" s="128" t="str">
        <f ca="1">IF(N54="","", INDIRECT("base!"&amp;ADDRESS(MATCH(N54,base!$C$2:'base'!$C$133,0)+1,4,4)))</f>
        <v/>
      </c>
      <c r="P54" s="119"/>
      <c r="Q54" s="128" t="str">
        <f ca="1">IF(P54="","", INDIRECT("base!"&amp;ADDRESS(MATCH(CONCATENATE(N54,"|",P54),base!$G$2:'base'!$G$1817,0)+1,6,4)))</f>
        <v/>
      </c>
      <c r="R54" s="119"/>
    </row>
    <row r="55" spans="1:18" x14ac:dyDescent="0.25">
      <c r="A55" s="47"/>
      <c r="B55" s="117">
        <f>IF(AND(G55&lt;&gt;"",H55&gt;0,I55&lt;&gt;"",J55&lt;&gt;0,K55&lt;&gt;0),COUNT($B$11:B54)+1,"")</f>
        <v>37</v>
      </c>
      <c r="C55" s="34" t="s">
        <v>4115</v>
      </c>
      <c r="D55" s="91" t="s">
        <v>3800</v>
      </c>
      <c r="E55" s="47" t="s">
        <v>4060</v>
      </c>
      <c r="F55" s="68">
        <v>45078</v>
      </c>
      <c r="G55" s="41" t="s">
        <v>4047</v>
      </c>
      <c r="H55" s="114">
        <v>1</v>
      </c>
      <c r="I55" s="47" t="s">
        <v>3710</v>
      </c>
      <c r="J55" s="114">
        <v>5114.95</v>
      </c>
      <c r="K55" s="106">
        <f t="shared" si="0"/>
        <v>5114.95</v>
      </c>
      <c r="L55" s="98">
        <v>0.22989999999999999</v>
      </c>
      <c r="M55" s="98">
        <v>1.1276999999999999</v>
      </c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119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base!$N$2:$N$36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base!$I$2:$I$126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base!$I$2:$I$126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43" t="s">
        <v>3679</v>
      </c>
      <c r="B1" s="144"/>
      <c r="C1" s="144"/>
      <c r="D1" s="144"/>
      <c r="E1" s="144"/>
      <c r="F1" s="144"/>
      <c r="G1" s="144"/>
      <c r="H1" s="145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75" t="str">
        <f>IF(Identificação!B2=0,"",Identificação!B2)</f>
        <v>Tomada de Preços</v>
      </c>
      <c r="D2" s="175"/>
      <c r="E2" s="28" t="s">
        <v>151</v>
      </c>
      <c r="F2" s="29">
        <f>IF(Identificação!E2=0,"",Identificação!E2)</f>
        <v>7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52" t="s">
        <v>153</v>
      </c>
      <c r="B3" s="153"/>
      <c r="C3" s="154" t="str">
        <f>IF(Identificação!B3=0,"",Identificação!B3)</f>
        <v>Pavimentação, Sinalização e Drenagem da Estrada de Acesso à Comunidade de São Brás</v>
      </c>
      <c r="D3" s="154"/>
      <c r="E3" s="154"/>
      <c r="F3" s="154"/>
      <c r="G3" s="154"/>
      <c r="H3" s="155"/>
      <c r="I3" s="103"/>
      <c r="J3" s="103"/>
    </row>
    <row r="4" spans="1:12" s="27" customFormat="1" ht="15.75" thickBot="1" x14ac:dyDescent="0.3">
      <c r="A4" s="18" t="s">
        <v>3791</v>
      </c>
      <c r="B4" s="26"/>
      <c r="C4" s="139"/>
      <c r="D4" s="139"/>
      <c r="E4" s="139"/>
      <c r="F4" s="139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76" t="str">
        <f>IF(Identificação!B5=0,"",Identificação!B5)</f>
        <v>Obras e Serviços de Engenharia</v>
      </c>
      <c r="D5" s="177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73">
        <f>SUMIFS(H12:H39953,B12:B39953,"&gt;0",H12:H39953,"&lt;&gt;0")</f>
        <v>0</v>
      </c>
      <c r="D6" s="174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63" t="s">
        <v>3754</v>
      </c>
      <c r="B10" s="163" t="s">
        <v>3755</v>
      </c>
      <c r="C10" s="163" t="s">
        <v>3677</v>
      </c>
      <c r="D10" s="165" t="s">
        <v>3756</v>
      </c>
      <c r="E10" s="171" t="s">
        <v>171</v>
      </c>
      <c r="F10" s="172"/>
      <c r="G10" s="172"/>
      <c r="H10" s="172"/>
      <c r="I10" s="172"/>
      <c r="J10" s="172"/>
      <c r="K10" s="172"/>
    </row>
    <row r="11" spans="1:12" customFormat="1" ht="45" x14ac:dyDescent="0.25">
      <c r="A11" s="164"/>
      <c r="B11" s="164"/>
      <c r="C11" s="164"/>
      <c r="D11" s="166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 t="str">
        <f>'Orçamento-base'!B12</f>
        <v/>
      </c>
      <c r="C12" s="66" t="str">
        <f>IF('Orçamento-base'!C12&gt;0,'Orçamento-base'!C12,"")</f>
        <v>1.</v>
      </c>
      <c r="D12" s="54" t="str">
        <f>IF('Orçamento-base'!G12&gt;0,'Orçamento-base'!G12,"")</f>
        <v>PAVIMENTAÇÃO DO ACESSO DE SÃO BRÁS</v>
      </c>
      <c r="E12" s="116" t="str">
        <f>IF('Orçamento-base'!H12&gt;0,'Orçamento-base'!H12,"")</f>
        <v/>
      </c>
      <c r="F12" s="54" t="str">
        <f>IF('Orçamento-base'!I12&gt;0,'Orçamento-base'!I12,"")</f>
        <v/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 t="str">
        <f>'Orçamento-base'!B13</f>
        <v/>
      </c>
      <c r="C13" s="66" t="str">
        <f>IF('Orçamento-base'!C13&gt;0,'Orçamento-base'!C13,"")</f>
        <v>1.1.</v>
      </c>
      <c r="D13" s="54" t="str">
        <f>IF('Orçamento-base'!G13&gt;0,'Orçamento-base'!G13,"")</f>
        <v>ADMINISTRAÇÃO LOCAL</v>
      </c>
      <c r="E13" s="116" t="str">
        <f>IF('Orçamento-base'!H13&gt;0,'Orçamento-base'!H13,"")</f>
        <v/>
      </c>
      <c r="F13" s="54" t="str">
        <f>IF('Orçamento-base'!I13&gt;0,'Orçamento-base'!I13,"")</f>
        <v/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3894</v>
      </c>
      <c r="J4" s="11" t="s">
        <v>3894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3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3944</v>
      </c>
      <c r="J23" s="11" t="s">
        <v>3945</v>
      </c>
      <c r="N23" t="s">
        <v>3792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3710</v>
      </c>
      <c r="J24" s="11" t="s">
        <v>3711</v>
      </c>
      <c r="N24" t="s">
        <v>3781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3839</v>
      </c>
      <c r="J25" s="11" t="s">
        <v>3837</v>
      </c>
      <c r="N25" t="s">
        <v>3993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3903</v>
      </c>
      <c r="J26" s="11" t="s">
        <v>3904</v>
      </c>
      <c r="N26" t="s">
        <v>3999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3891</v>
      </c>
      <c r="J27" s="11" t="s">
        <v>3892</v>
      </c>
      <c r="N27" t="s">
        <v>3793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3901</v>
      </c>
      <c r="J28" s="11" t="s">
        <v>3902</v>
      </c>
      <c r="N28" t="s">
        <v>4000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3708</v>
      </c>
      <c r="J29" s="11" t="s">
        <v>3709</v>
      </c>
      <c r="N29" t="s">
        <v>4021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3958</v>
      </c>
      <c r="J30" s="11" t="s">
        <v>3957</v>
      </c>
      <c r="N30" t="s">
        <v>3780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3841</v>
      </c>
      <c r="J31" s="11" t="s">
        <v>3842</v>
      </c>
      <c r="N31" t="s">
        <v>3776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3702</v>
      </c>
      <c r="J32" s="11" t="s">
        <v>18</v>
      </c>
      <c r="N32" t="s">
        <v>4001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3712</v>
      </c>
      <c r="J33" s="11" t="s">
        <v>3712</v>
      </c>
      <c r="N33" t="s">
        <v>3775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3847</v>
      </c>
      <c r="J34" s="11" t="s">
        <v>3847</v>
      </c>
      <c r="N34" t="s">
        <v>3984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3713</v>
      </c>
      <c r="J35" s="11" t="s">
        <v>3714</v>
      </c>
      <c r="N35" t="s">
        <v>3794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3782</v>
      </c>
      <c r="J36" s="11" t="s">
        <v>3783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3967</v>
      </c>
      <c r="J37" s="11" t="s">
        <v>3968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3715</v>
      </c>
      <c r="J38" s="11" t="s">
        <v>3716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3717</v>
      </c>
      <c r="J39" s="11" t="s">
        <v>3718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3905</v>
      </c>
      <c r="J40" s="11" t="s">
        <v>3906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3907</v>
      </c>
      <c r="J41" s="11" t="s">
        <v>3908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3719</v>
      </c>
      <c r="J42" s="11" t="s">
        <v>3720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3854</v>
      </c>
      <c r="J43" s="11" t="s">
        <v>3854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3" t="s">
        <v>3851</v>
      </c>
      <c r="J45" s="11" t="s">
        <v>3850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3721</v>
      </c>
      <c r="J46" s="11" t="s">
        <v>3722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3946</v>
      </c>
      <c r="J47" s="11" t="s">
        <v>3947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3974</v>
      </c>
      <c r="J48" s="11" t="s">
        <v>3975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3698</v>
      </c>
      <c r="J49" s="11" t="s">
        <v>14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3723</v>
      </c>
      <c r="J50" s="11" t="s">
        <v>3724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4022</v>
      </c>
      <c r="J51" s="11" t="s">
        <v>4023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3" t="s">
        <v>3879</v>
      </c>
      <c r="J52" s="11" t="s">
        <v>3880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3725</v>
      </c>
      <c r="J53" s="11" t="s">
        <v>3726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3774</v>
      </c>
      <c r="J54" s="11" t="s">
        <v>3771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3883</v>
      </c>
      <c r="J55" s="11" t="s">
        <v>3884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3940</v>
      </c>
      <c r="J56" s="11" t="s">
        <v>3941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3700</v>
      </c>
      <c r="J57" s="11" t="s">
        <v>16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4013</v>
      </c>
      <c r="J58" s="11" t="s">
        <v>4014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3727</v>
      </c>
      <c r="J59" s="11" t="s">
        <v>3727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3767</v>
      </c>
      <c r="J60" s="11" t="s">
        <v>3768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3769</v>
      </c>
      <c r="J61" s="11" t="s">
        <v>3770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3909</v>
      </c>
      <c r="J62" s="11" t="s">
        <v>3910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3728</v>
      </c>
      <c r="J63" s="11" t="s">
        <v>3729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3991</v>
      </c>
      <c r="J64" s="11" t="s">
        <v>3992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3697</v>
      </c>
      <c r="J65" s="11" t="s">
        <v>13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3911</v>
      </c>
      <c r="J66" s="11" t="s">
        <v>3912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3" t="s">
        <v>3893</v>
      </c>
      <c r="J67" s="11" t="s">
        <v>3855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3730</v>
      </c>
      <c r="J68" s="11" t="s">
        <v>3731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4015</v>
      </c>
      <c r="J69" s="11" t="s">
        <v>4016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3694</v>
      </c>
      <c r="J70" s="11" t="s">
        <v>10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3695</v>
      </c>
      <c r="J71" s="11" t="s">
        <v>11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3976</v>
      </c>
      <c r="J72" s="11" t="s">
        <v>3977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4017</v>
      </c>
      <c r="J73" s="11" t="s">
        <v>4018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3696</v>
      </c>
      <c r="J74" s="11" t="s">
        <v>12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3765</v>
      </c>
      <c r="J75" s="11" t="s">
        <v>3969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3913</v>
      </c>
      <c r="J76" s="11" t="s">
        <v>3914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3972</v>
      </c>
      <c r="J77" s="11" t="s">
        <v>3973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3887</v>
      </c>
      <c r="J78" s="11" t="s">
        <v>3888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3766</v>
      </c>
      <c r="J79" s="11" t="s">
        <v>3732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3948</v>
      </c>
      <c r="J80" s="11" t="s">
        <v>3949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3733</v>
      </c>
      <c r="J81" s="11" t="s">
        <v>3734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3858</v>
      </c>
      <c r="J82" s="11" t="s">
        <v>3859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3856</v>
      </c>
      <c r="J83" s="11" t="s">
        <v>3857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3" t="s">
        <v>3860</v>
      </c>
      <c r="J84" s="11" t="s">
        <v>3861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3986</v>
      </c>
      <c r="J85" s="11" t="s">
        <v>3987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3970</v>
      </c>
      <c r="J86" s="11" t="s">
        <v>3971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3889</v>
      </c>
      <c r="J87" s="11" t="s">
        <v>3890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3703</v>
      </c>
      <c r="J88" s="11" t="s">
        <v>19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3735</v>
      </c>
      <c r="J89" s="11" t="s">
        <v>3735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" t="s">
        <v>3978</v>
      </c>
      <c r="J90" s="11" t="s">
        <v>3979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3784</v>
      </c>
      <c r="J91" s="11" t="s">
        <v>3736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3989</v>
      </c>
      <c r="J92" s="11" t="s">
        <v>3990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3915</v>
      </c>
      <c r="J93" s="11" t="s">
        <v>3916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3917</v>
      </c>
      <c r="J94" s="11" t="s">
        <v>3918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3919</v>
      </c>
      <c r="J95" s="11" t="s">
        <v>3920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3" t="s">
        <v>3862</v>
      </c>
      <c r="J96" s="11" t="s">
        <v>3863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3885</v>
      </c>
      <c r="J97" s="11" t="s">
        <v>3886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3864</v>
      </c>
      <c r="J98" s="11" t="s">
        <v>3865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3737</v>
      </c>
      <c r="J99" s="11" t="s">
        <v>3738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" t="s">
        <v>3921</v>
      </c>
      <c r="J100" s="11" t="s">
        <v>3922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" t="s">
        <v>3950</v>
      </c>
      <c r="J101" s="11" t="s">
        <v>3951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3739</v>
      </c>
      <c r="J102" s="11" t="s">
        <v>3740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3866</v>
      </c>
      <c r="J103" s="11" t="s">
        <v>3923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3772</v>
      </c>
      <c r="J104" s="11" t="s">
        <v>3773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3867</v>
      </c>
      <c r="J105" s="11" t="s">
        <v>3868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3" t="s">
        <v>3954</v>
      </c>
      <c r="J106" s="11" t="s">
        <v>3955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3" t="s">
        <v>3869</v>
      </c>
      <c r="J107" s="11" t="s">
        <v>3870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3871</v>
      </c>
      <c r="J108" s="11" t="s">
        <v>3924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3699</v>
      </c>
      <c r="J109" s="11" t="s">
        <v>15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3741</v>
      </c>
      <c r="J110" s="11" t="s">
        <v>3742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3878</v>
      </c>
      <c r="J111" s="11" t="s">
        <v>3877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" t="s">
        <v>4024</v>
      </c>
      <c r="J112" s="11" t="s">
        <v>4025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3876</v>
      </c>
      <c r="J113" s="11" t="s">
        <v>3876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3" t="s">
        <v>3925</v>
      </c>
      <c r="J114" s="11" t="s">
        <v>3926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3" t="s">
        <v>3927</v>
      </c>
      <c r="J115" s="11" t="s">
        <v>3928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3952</v>
      </c>
      <c r="J116" s="11" t="s">
        <v>3953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3" t="s">
        <v>3963</v>
      </c>
      <c r="J117" s="11" t="s">
        <v>3964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3872</v>
      </c>
      <c r="J118" s="11" t="s">
        <v>3873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3874</v>
      </c>
      <c r="J119" s="11" t="s">
        <v>3875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" t="s">
        <v>3693</v>
      </c>
      <c r="J120" s="11" t="s">
        <v>3748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" t="s">
        <v>3701</v>
      </c>
      <c r="J121" s="11" t="s">
        <v>17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" t="s">
        <v>3988</v>
      </c>
      <c r="J122" s="11" t="s">
        <v>3929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" t="s">
        <v>4019</v>
      </c>
      <c r="J123" s="11" t="s">
        <v>4020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" t="s">
        <v>3965</v>
      </c>
      <c r="J124" s="11" t="s">
        <v>3966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3743</v>
      </c>
      <c r="J125" s="11" t="s">
        <v>3744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3" t="s">
        <v>3881</v>
      </c>
      <c r="J126" s="11" t="s">
        <v>3882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/>
      <c r="J127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/>
      <c r="J128"/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/>
      <c r="J129"/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/>
      <c r="J130"/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/>
      <c r="J131"/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/>
      <c r="J132"/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2023-11-30T13:49:05Z</dcterms:modified>
</cp:coreProperties>
</file>