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nº 006-23- centro de Eventos\documentosengenharia\"/>
    </mc:Choice>
  </mc:AlternateContent>
  <xr:revisionPtr revIDLastSave="0" documentId="13_ncr:1_{85FDA723-A4F9-477E-B361-441610B79F25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base!$K$1:$K$22</definedName>
    <definedName name="PO.CustoUnitario">ROUND('Orçamento-base'!$Q1,15-13*'Orçamento-base'!$X$4)</definedName>
    <definedName name="Referencia.Descricao">IF(ISNUMBER([1]PO!linhaSINAPIxls),INDEX(INDIRECT("'[Referência "&amp;_xlnm.Database&amp;".xls]Banco'!$b:$g"),[1]PO!linhaSINAPIxls,3),"")</definedName>
    <definedName name="Referencia.Unidade">IF(ISNUMBER([1]PO!linhaSINAPIxls),INDEX(INDIRECT("'[Referência "&amp;_xlnm.Database&amp;".xls]Banco'!$b:$g"),[1]PO!linhaSINAPIxls,4),"")</definedName>
    <definedName name="TipoOrçamento">"BASE"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7" i="6" l="1"/>
  <c r="B127" i="6"/>
  <c r="C127" i="6"/>
  <c r="D127" i="6"/>
  <c r="E127" i="6"/>
  <c r="H127" i="6" s="1"/>
  <c r="F127" i="6"/>
  <c r="A128" i="6"/>
  <c r="B128" i="6"/>
  <c r="C128" i="6"/>
  <c r="D128" i="6"/>
  <c r="E128" i="6"/>
  <c r="H128" i="6" s="1"/>
  <c r="F128" i="6"/>
  <c r="A129" i="6"/>
  <c r="B129" i="6"/>
  <c r="C129" i="6"/>
  <c r="D129" i="6"/>
  <c r="E129" i="6"/>
  <c r="F129" i="6"/>
  <c r="H129" i="6"/>
  <c r="A130" i="6"/>
  <c r="B130" i="6"/>
  <c r="C130" i="6"/>
  <c r="D130" i="6"/>
  <c r="E130" i="6"/>
  <c r="F130" i="6"/>
  <c r="H130" i="6"/>
  <c r="A131" i="6"/>
  <c r="B131" i="6"/>
  <c r="C131" i="6"/>
  <c r="D131" i="6"/>
  <c r="E131" i="6"/>
  <c r="H131" i="6" s="1"/>
  <c r="F131" i="6"/>
  <c r="A121" i="6"/>
  <c r="B121" i="6"/>
  <c r="C121" i="6"/>
  <c r="D121" i="6"/>
  <c r="E121" i="6"/>
  <c r="H121" i="6" s="1"/>
  <c r="F121" i="6"/>
  <c r="A122" i="6"/>
  <c r="B122" i="6"/>
  <c r="C122" i="6"/>
  <c r="D122" i="6"/>
  <c r="E122" i="6"/>
  <c r="H122" i="6" s="1"/>
  <c r="F122" i="6"/>
  <c r="A123" i="6"/>
  <c r="B123" i="6"/>
  <c r="C123" i="6"/>
  <c r="D123" i="6"/>
  <c r="E123" i="6"/>
  <c r="H123" i="6" s="1"/>
  <c r="F123" i="6"/>
  <c r="A124" i="6"/>
  <c r="B124" i="6"/>
  <c r="C124" i="6"/>
  <c r="D124" i="6"/>
  <c r="E124" i="6"/>
  <c r="F124" i="6"/>
  <c r="H124" i="6"/>
  <c r="A125" i="6"/>
  <c r="B125" i="6"/>
  <c r="C125" i="6"/>
  <c r="D125" i="6"/>
  <c r="E125" i="6"/>
  <c r="H125" i="6" s="1"/>
  <c r="F125" i="6"/>
  <c r="A126" i="6"/>
  <c r="B126" i="6"/>
  <c r="C126" i="6"/>
  <c r="D126" i="6"/>
  <c r="E126" i="6"/>
  <c r="H126" i="6" s="1"/>
  <c r="F126" i="6"/>
  <c r="A114" i="6"/>
  <c r="B114" i="6"/>
  <c r="C114" i="6"/>
  <c r="D114" i="6"/>
  <c r="E114" i="6"/>
  <c r="F114" i="6"/>
  <c r="H114" i="6"/>
  <c r="A115" i="6"/>
  <c r="B115" i="6"/>
  <c r="C115" i="6"/>
  <c r="D115" i="6"/>
  <c r="E115" i="6"/>
  <c r="H115" i="6" s="1"/>
  <c r="F115" i="6"/>
  <c r="A116" i="6"/>
  <c r="B116" i="6"/>
  <c r="C116" i="6"/>
  <c r="D116" i="6"/>
  <c r="E116" i="6"/>
  <c r="H116" i="6" s="1"/>
  <c r="F116" i="6"/>
  <c r="A117" i="6"/>
  <c r="B117" i="6"/>
  <c r="C117" i="6"/>
  <c r="D117" i="6"/>
  <c r="E117" i="6"/>
  <c r="F117" i="6"/>
  <c r="H117" i="6"/>
  <c r="A118" i="6"/>
  <c r="B118" i="6"/>
  <c r="C118" i="6"/>
  <c r="D118" i="6"/>
  <c r="E118" i="6"/>
  <c r="F118" i="6"/>
  <c r="H118" i="6"/>
  <c r="A119" i="6"/>
  <c r="B119" i="6"/>
  <c r="C119" i="6"/>
  <c r="D119" i="6"/>
  <c r="E119" i="6"/>
  <c r="H119" i="6" s="1"/>
  <c r="F119" i="6"/>
  <c r="A120" i="6"/>
  <c r="B120" i="6"/>
  <c r="C120" i="6"/>
  <c r="D120" i="6"/>
  <c r="E120" i="6"/>
  <c r="H120" i="6" s="1"/>
  <c r="F120" i="6"/>
  <c r="A106" i="6"/>
  <c r="B106" i="6"/>
  <c r="C106" i="6"/>
  <c r="D106" i="6"/>
  <c r="E106" i="6"/>
  <c r="H106" i="6" s="1"/>
  <c r="F106" i="6"/>
  <c r="A107" i="6"/>
  <c r="B107" i="6"/>
  <c r="C107" i="6"/>
  <c r="D107" i="6"/>
  <c r="E107" i="6"/>
  <c r="H107" i="6" s="1"/>
  <c r="F107" i="6"/>
  <c r="A108" i="6"/>
  <c r="B108" i="6"/>
  <c r="C108" i="6"/>
  <c r="D108" i="6"/>
  <c r="E108" i="6"/>
  <c r="H108" i="6" s="1"/>
  <c r="F108" i="6"/>
  <c r="A109" i="6"/>
  <c r="B109" i="6"/>
  <c r="C109" i="6"/>
  <c r="D109" i="6"/>
  <c r="E109" i="6"/>
  <c r="F109" i="6"/>
  <c r="H109" i="6"/>
  <c r="A110" i="6"/>
  <c r="B110" i="6"/>
  <c r="C110" i="6"/>
  <c r="D110" i="6"/>
  <c r="E110" i="6"/>
  <c r="H110" i="6" s="1"/>
  <c r="F110" i="6"/>
  <c r="A111" i="6"/>
  <c r="B111" i="6"/>
  <c r="C111" i="6"/>
  <c r="D111" i="6"/>
  <c r="E111" i="6"/>
  <c r="H111" i="6" s="1"/>
  <c r="F111" i="6"/>
  <c r="A112" i="6"/>
  <c r="B112" i="6"/>
  <c r="C112" i="6"/>
  <c r="D112" i="6"/>
  <c r="E112" i="6"/>
  <c r="H112" i="6" s="1"/>
  <c r="F112" i="6"/>
  <c r="A113" i="6"/>
  <c r="B113" i="6"/>
  <c r="C113" i="6"/>
  <c r="D113" i="6"/>
  <c r="E113" i="6"/>
  <c r="F113" i="6"/>
  <c r="H113" i="6"/>
  <c r="A91" i="6"/>
  <c r="B91" i="6"/>
  <c r="C91" i="6"/>
  <c r="D91" i="6"/>
  <c r="E91" i="6"/>
  <c r="H91" i="6" s="1"/>
  <c r="F91" i="6"/>
  <c r="A92" i="6"/>
  <c r="B92" i="6"/>
  <c r="C92" i="6"/>
  <c r="D92" i="6"/>
  <c r="E92" i="6"/>
  <c r="F92" i="6"/>
  <c r="H92" i="6"/>
  <c r="A93" i="6"/>
  <c r="B93" i="6"/>
  <c r="C93" i="6"/>
  <c r="D93" i="6"/>
  <c r="E93" i="6"/>
  <c r="F93" i="6"/>
  <c r="H93" i="6"/>
  <c r="A94" i="6"/>
  <c r="B94" i="6"/>
  <c r="C94" i="6"/>
  <c r="D94" i="6"/>
  <c r="E94" i="6"/>
  <c r="H94" i="6" s="1"/>
  <c r="F94" i="6"/>
  <c r="A95" i="6"/>
  <c r="B95" i="6"/>
  <c r="C95" i="6"/>
  <c r="D95" i="6"/>
  <c r="E95" i="6"/>
  <c r="H95" i="6" s="1"/>
  <c r="F95" i="6"/>
  <c r="A96" i="6"/>
  <c r="B96" i="6"/>
  <c r="C96" i="6"/>
  <c r="D96" i="6"/>
  <c r="E96" i="6"/>
  <c r="F96" i="6"/>
  <c r="H96" i="6"/>
  <c r="A97" i="6"/>
  <c r="B97" i="6"/>
  <c r="C97" i="6"/>
  <c r="D97" i="6"/>
  <c r="E97" i="6"/>
  <c r="F97" i="6"/>
  <c r="H97" i="6"/>
  <c r="A98" i="6"/>
  <c r="B98" i="6"/>
  <c r="C98" i="6"/>
  <c r="D98" i="6"/>
  <c r="E98" i="6"/>
  <c r="H98" i="6" s="1"/>
  <c r="F98" i="6"/>
  <c r="A99" i="6"/>
  <c r="B99" i="6"/>
  <c r="C99" i="6"/>
  <c r="D99" i="6"/>
  <c r="E99" i="6"/>
  <c r="H99" i="6" s="1"/>
  <c r="F99" i="6"/>
  <c r="A100" i="6"/>
  <c r="B100" i="6"/>
  <c r="C100" i="6"/>
  <c r="D100" i="6"/>
  <c r="E100" i="6"/>
  <c r="F100" i="6"/>
  <c r="H100" i="6"/>
  <c r="A101" i="6"/>
  <c r="B101" i="6"/>
  <c r="C101" i="6"/>
  <c r="D101" i="6"/>
  <c r="E101" i="6"/>
  <c r="F101" i="6"/>
  <c r="H101" i="6"/>
  <c r="A102" i="6"/>
  <c r="B102" i="6"/>
  <c r="C102" i="6"/>
  <c r="D102" i="6"/>
  <c r="E102" i="6"/>
  <c r="H102" i="6" s="1"/>
  <c r="F102" i="6"/>
  <c r="A103" i="6"/>
  <c r="B103" i="6"/>
  <c r="C103" i="6"/>
  <c r="D103" i="6"/>
  <c r="E103" i="6"/>
  <c r="H103" i="6" s="1"/>
  <c r="F103" i="6"/>
  <c r="A104" i="6"/>
  <c r="B104" i="6"/>
  <c r="C104" i="6"/>
  <c r="D104" i="6"/>
  <c r="E104" i="6"/>
  <c r="F104" i="6"/>
  <c r="H104" i="6"/>
  <c r="A105" i="6"/>
  <c r="B105" i="6"/>
  <c r="C105" i="6"/>
  <c r="D105" i="6"/>
  <c r="E105" i="6"/>
  <c r="F105" i="6"/>
  <c r="H105" i="6"/>
  <c r="A76" i="6"/>
  <c r="B76" i="6"/>
  <c r="C76" i="6"/>
  <c r="D76" i="6"/>
  <c r="E76" i="6"/>
  <c r="F76" i="6"/>
  <c r="H76" i="6"/>
  <c r="A77" i="6"/>
  <c r="B77" i="6"/>
  <c r="C77" i="6"/>
  <c r="D77" i="6"/>
  <c r="E77" i="6"/>
  <c r="H77" i="6" s="1"/>
  <c r="F77" i="6"/>
  <c r="A78" i="6"/>
  <c r="B78" i="6"/>
  <c r="C78" i="6"/>
  <c r="D78" i="6"/>
  <c r="E78" i="6"/>
  <c r="H78" i="6" s="1"/>
  <c r="F78" i="6"/>
  <c r="A79" i="6"/>
  <c r="B79" i="6"/>
  <c r="C79" i="6"/>
  <c r="D79" i="6"/>
  <c r="E79" i="6"/>
  <c r="F79" i="6"/>
  <c r="H79" i="6"/>
  <c r="A80" i="6"/>
  <c r="B80" i="6"/>
  <c r="C80" i="6"/>
  <c r="D80" i="6"/>
  <c r="E80" i="6"/>
  <c r="F80" i="6"/>
  <c r="H80" i="6"/>
  <c r="A81" i="6"/>
  <c r="B81" i="6"/>
  <c r="C81" i="6"/>
  <c r="D81" i="6"/>
  <c r="E81" i="6"/>
  <c r="H81" i="6" s="1"/>
  <c r="F81" i="6"/>
  <c r="A82" i="6"/>
  <c r="B82" i="6"/>
  <c r="C82" i="6"/>
  <c r="D82" i="6"/>
  <c r="E82" i="6"/>
  <c r="H82" i="6" s="1"/>
  <c r="F82" i="6"/>
  <c r="A83" i="6"/>
  <c r="B83" i="6"/>
  <c r="C83" i="6"/>
  <c r="D83" i="6"/>
  <c r="E83" i="6"/>
  <c r="F83" i="6"/>
  <c r="H83" i="6"/>
  <c r="A84" i="6"/>
  <c r="B84" i="6"/>
  <c r="C84" i="6"/>
  <c r="D84" i="6"/>
  <c r="E84" i="6"/>
  <c r="F84" i="6"/>
  <c r="H84" i="6"/>
  <c r="A85" i="6"/>
  <c r="B85" i="6"/>
  <c r="C85" i="6"/>
  <c r="D85" i="6"/>
  <c r="E85" i="6"/>
  <c r="H85" i="6" s="1"/>
  <c r="F85" i="6"/>
  <c r="A86" i="6"/>
  <c r="B86" i="6"/>
  <c r="C86" i="6"/>
  <c r="D86" i="6"/>
  <c r="E86" i="6"/>
  <c r="H86" i="6" s="1"/>
  <c r="F86" i="6"/>
  <c r="A87" i="6"/>
  <c r="B87" i="6"/>
  <c r="C87" i="6"/>
  <c r="D87" i="6"/>
  <c r="E87" i="6"/>
  <c r="F87" i="6"/>
  <c r="H87" i="6"/>
  <c r="A88" i="6"/>
  <c r="B88" i="6"/>
  <c r="C88" i="6"/>
  <c r="D88" i="6"/>
  <c r="E88" i="6"/>
  <c r="F88" i="6"/>
  <c r="H88" i="6"/>
  <c r="A89" i="6"/>
  <c r="B89" i="6"/>
  <c r="C89" i="6"/>
  <c r="D89" i="6"/>
  <c r="E89" i="6"/>
  <c r="H89" i="6" s="1"/>
  <c r="F89" i="6"/>
  <c r="A90" i="6"/>
  <c r="B90" i="6"/>
  <c r="C90" i="6"/>
  <c r="D90" i="6"/>
  <c r="E90" i="6"/>
  <c r="H90" i="6" s="1"/>
  <c r="F90" i="6"/>
  <c r="A67" i="6"/>
  <c r="B67" i="6"/>
  <c r="C67" i="6"/>
  <c r="D67" i="6"/>
  <c r="E67" i="6"/>
  <c r="F67" i="6"/>
  <c r="H67" i="6"/>
  <c r="A68" i="6"/>
  <c r="B68" i="6"/>
  <c r="C68" i="6"/>
  <c r="D68" i="6"/>
  <c r="E68" i="6"/>
  <c r="H68" i="6" s="1"/>
  <c r="F68" i="6"/>
  <c r="A69" i="6"/>
  <c r="B69" i="6"/>
  <c r="C69" i="6"/>
  <c r="D69" i="6"/>
  <c r="E69" i="6"/>
  <c r="H69" i="6" s="1"/>
  <c r="F69" i="6"/>
  <c r="A70" i="6"/>
  <c r="B70" i="6"/>
  <c r="C70" i="6"/>
  <c r="D70" i="6"/>
  <c r="E70" i="6"/>
  <c r="F70" i="6"/>
  <c r="H70" i="6"/>
  <c r="A71" i="6"/>
  <c r="B71" i="6"/>
  <c r="C71" i="6"/>
  <c r="D71" i="6"/>
  <c r="E71" i="6"/>
  <c r="F71" i="6"/>
  <c r="H71" i="6"/>
  <c r="A72" i="6"/>
  <c r="B72" i="6"/>
  <c r="C72" i="6"/>
  <c r="D72" i="6"/>
  <c r="E72" i="6"/>
  <c r="H72" i="6" s="1"/>
  <c r="F72" i="6"/>
  <c r="A73" i="6"/>
  <c r="B73" i="6"/>
  <c r="C73" i="6"/>
  <c r="D73" i="6"/>
  <c r="E73" i="6"/>
  <c r="H73" i="6" s="1"/>
  <c r="F73" i="6"/>
  <c r="A74" i="6"/>
  <c r="B74" i="6"/>
  <c r="C74" i="6"/>
  <c r="D74" i="6"/>
  <c r="E74" i="6"/>
  <c r="F74" i="6"/>
  <c r="H74" i="6"/>
  <c r="A75" i="6"/>
  <c r="B75" i="6"/>
  <c r="C75" i="6"/>
  <c r="D75" i="6"/>
  <c r="E75" i="6"/>
  <c r="F75" i="6"/>
  <c r="H75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H55" i="6" s="1"/>
  <c r="F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H31" i="6" s="1"/>
  <c r="F31" i="6"/>
  <c r="A32" i="6"/>
  <c r="B32" i="6"/>
  <c r="C32" i="6"/>
  <c r="D32" i="6"/>
  <c r="E32" i="6"/>
  <c r="H32" i="6" s="1"/>
  <c r="F32" i="6"/>
  <c r="A33" i="6"/>
  <c r="B33" i="6"/>
  <c r="C33" i="6"/>
  <c r="D33" i="6"/>
  <c r="E33" i="6"/>
  <c r="F33" i="6"/>
  <c r="H33" i="6"/>
  <c r="A34" i="6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K121" i="3"/>
  <c r="K122" i="3"/>
  <c r="K123" i="3"/>
  <c r="K124" i="3"/>
  <c r="B124" i="3" s="1"/>
  <c r="K125" i="3"/>
  <c r="K126" i="3"/>
  <c r="K127" i="3"/>
  <c r="K128" i="3"/>
  <c r="K129" i="3"/>
  <c r="K130" i="3"/>
  <c r="K131" i="3"/>
  <c r="K113" i="3"/>
  <c r="K114" i="3"/>
  <c r="K115" i="3"/>
  <c r="B115" i="3" s="1"/>
  <c r="K116" i="3"/>
  <c r="K117" i="3"/>
  <c r="K118" i="3"/>
  <c r="B118" i="3" s="1"/>
  <c r="K119" i="3"/>
  <c r="K120" i="3"/>
  <c r="K14" i="3" l="1"/>
  <c r="B14" i="3" s="1"/>
  <c r="O14" i="3"/>
  <c r="Q14" i="3"/>
  <c r="K17" i="3"/>
  <c r="K15" i="3" l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B32" i="3" s="1"/>
  <c r="K33" i="3"/>
  <c r="K34" i="3"/>
  <c r="K35" i="3"/>
  <c r="K36" i="3"/>
  <c r="K37" i="3"/>
  <c r="K38" i="3"/>
  <c r="K39" i="3"/>
  <c r="K40" i="3"/>
  <c r="K41" i="3"/>
  <c r="B41" i="3" s="1"/>
  <c r="K42" i="3"/>
  <c r="K43" i="3"/>
  <c r="K44" i="3"/>
  <c r="B44" i="3" s="1"/>
  <c r="K45" i="3"/>
  <c r="K46" i="3"/>
  <c r="K47" i="3"/>
  <c r="K48" i="3"/>
  <c r="K49" i="3"/>
  <c r="K50" i="3"/>
  <c r="B50" i="3" s="1"/>
  <c r="K51" i="3"/>
  <c r="K52" i="3"/>
  <c r="K53" i="3"/>
  <c r="K54" i="3"/>
  <c r="K55" i="3"/>
  <c r="K56" i="3"/>
  <c r="K57" i="3"/>
  <c r="K58" i="3"/>
  <c r="K59" i="3"/>
  <c r="K60" i="3"/>
  <c r="K61" i="3"/>
  <c r="K62" i="3"/>
  <c r="B62" i="3" s="1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B85" i="3" s="1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3" i="3"/>
  <c r="K12" i="3" l="1"/>
  <c r="B12" i="3" s="1"/>
  <c r="B13" i="3" l="1"/>
  <c r="B15" i="3" s="1"/>
  <c r="E12" i="6"/>
  <c r="H12" i="6" s="1"/>
  <c r="B17" i="3" l="1"/>
  <c r="B18" i="3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0" i="3" l="1"/>
  <c r="B21" i="3" s="1"/>
  <c r="B22" i="3" s="1"/>
  <c r="E13" i="6"/>
  <c r="H13" i="6" s="1"/>
  <c r="O13" i="3"/>
  <c r="B23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B25" i="3" s="1"/>
  <c r="B26" i="3" s="1"/>
  <c r="B27" i="3" s="1"/>
  <c r="B28" i="3" s="1"/>
  <c r="B29" i="3" s="1"/>
  <c r="B30" i="3" s="1"/>
  <c r="B31" i="3" s="1"/>
  <c r="B33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34" i="3" l="1"/>
  <c r="B35" i="3" s="1"/>
  <c r="B36" i="3" s="1"/>
  <c r="B37" i="3" s="1"/>
  <c r="B38" i="3" s="1"/>
  <c r="B39" i="3" s="1"/>
  <c r="B40" i="3" s="1"/>
  <c r="B42" i="3" s="1"/>
  <c r="B43" i="3" s="1"/>
  <c r="B45" i="3" s="1"/>
  <c r="B46" i="3" s="1"/>
  <c r="B47" i="3" s="1"/>
  <c r="B48" i="3" s="1"/>
  <c r="B49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6" i="3" s="1"/>
  <c r="B117" i="3" s="1"/>
  <c r="B119" i="3" s="1"/>
  <c r="B120" i="3" s="1"/>
  <c r="B121" i="3" s="1"/>
  <c r="B122" i="3" s="1"/>
  <c r="B123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25" i="3" l="1"/>
  <c r="B126" i="3" s="1"/>
  <c r="B127" i="3" s="1"/>
  <c r="B128" i="3" s="1"/>
  <c r="B129" i="3" s="1"/>
  <c r="B130" i="3" s="1"/>
  <c r="B131" i="3" s="1"/>
  <c r="B13" i="6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<sst xmlns="http://schemas.openxmlformats.org/spreadsheetml/2006/main" count="15692" uniqueCount="4368">
  <si>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</si>
  <si>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</si>
  <si>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</si>
  <si>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</si>
  <si>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</si>
  <si>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</si>
  <si>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</si>
  <si>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</si>
  <si>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</si>
  <si>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</si>
  <si>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</si>
  <si>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</si>
  <si>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</si>
  <si>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</si>
  <si>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</si>
  <si>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</si>
  <si>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</si>
  <si>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</si>
  <si>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</si>
  <si>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</si>
  <si>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</si>
  <si>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</si>
  <si>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</si>
  <si>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</si>
  <si>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</si>
  <si>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</si>
  <si>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</si>
  <si>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</si>
  <si>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</si>
  <si>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</si>
  <si>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</si>
  <si>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</si>
  <si>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</si>
  <si>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</si>
  <si>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</si>
  <si>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</si>
  <si>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</si>
  <si>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</si>
  <si>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</si>
  <si>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</si>
  <si>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</si>
  <si>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</si>
  <si>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</si>
  <si>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</si>
  <si>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</si>
  <si>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</si>
  <si>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</si>
  <si>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</si>
  <si>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</si>
  <si>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</si>
  <si>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</si>
  <si>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</si>
  <si>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</si>
  <si>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</si>
  <si>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</si>
  <si>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</si>
  <si>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</si>
  <si>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</si>
  <si>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</si>
  <si>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</si>
  <si>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</si>
  <si>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</si>
  <si>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</si>
  <si>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</si>
  <si>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</si>
  <si>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</si>
  <si>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</si>
  <si>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</si>
  <si>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</si>
  <si>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</si>
  <si>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</si>
  <si>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</si>
  <si>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</si>
  <si>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</si>
  <si>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</si>
  <si>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</si>
  <si>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</si>
  <si>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</si>
  <si>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</si>
  <si>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</si>
  <si>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</si>
  <si>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</si>
  <si>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</si>
  <si>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</si>
  <si>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</si>
  <si>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</si>
  <si>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</si>
  <si>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</si>
  <si>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</si>
  <si>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</si>
  <si>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</si>
  <si>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</si>
  <si>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</si>
  <si>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</si>
  <si>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</si>
  <si>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</si>
  <si>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</si>
  <si>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</si>
  <si>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</si>
  <si>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</si>
  <si>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</si>
  <si>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</si>
  <si>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</si>
  <si>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</si>
  <si>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</si>
  <si>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</si>
  <si>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</si>
  <si>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</si>
  <si>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</si>
  <si>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</si>
  <si>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</si>
  <si>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</si>
  <si>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</si>
  <si>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</si>
  <si>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</si>
  <si>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</si>
  <si>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</si>
  <si>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</si>
  <si>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</si>
  <si>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</si>
  <si>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</si>
  <si>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</si>
  <si>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</si>
  <si>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</si>
  <si>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</si>
  <si>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</si>
  <si>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</si>
  <si>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</si>
  <si>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</si>
  <si>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</si>
  <si>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</si>
  <si>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</si>
  <si>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</si>
  <si>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</si>
  <si>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</si>
  <si>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</si>
  <si>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</si>
  <si>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</si>
  <si>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</si>
  <si>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</si>
  <si>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</si>
  <si>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</si>
  <si>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</si>
  <si>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</si>
  <si>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</si>
  <si>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</si>
  <si>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</si>
  <si>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</si>
  <si>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</si>
  <si>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</si>
  <si>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</si>
  <si>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</si>
  <si>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</si>
  <si>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</si>
  <si>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</si>
  <si>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</si>
  <si>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</si>
  <si>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</si>
  <si>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</si>
  <si>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</si>
  <si>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</si>
  <si>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</si>
  <si>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</si>
  <si>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</si>
  <si>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</si>
  <si>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</si>
  <si>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</si>
  <si>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</si>
  <si>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</si>
  <si>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</si>
  <si>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</si>
  <si>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</si>
  <si>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</si>
  <si>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</si>
  <si>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</si>
  <si>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</si>
  <si>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</si>
  <si>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</si>
  <si>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</si>
  <si>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</si>
  <si>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</si>
  <si>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</si>
  <si>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</si>
  <si>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</si>
  <si>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</si>
  <si>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</si>
  <si>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</si>
  <si>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</si>
  <si>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</si>
  <si>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</si>
  <si>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</si>
  <si>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</si>
  <si>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</si>
  <si>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</si>
  <si>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</si>
  <si>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</si>
  <si>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</si>
  <si>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</si>
  <si>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</si>
  <si>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</si>
  <si>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</si>
  <si>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</si>
  <si>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</si>
  <si>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</si>
  <si>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</si>
  <si>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</si>
  <si>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</si>
  <si>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</si>
  <si>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</si>
  <si>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</si>
  <si>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</si>
  <si>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</si>
  <si>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</si>
  <si>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</si>
  <si>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</si>
  <si>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</si>
  <si>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</si>
  <si>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</si>
  <si>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</si>
  <si>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</si>
  <si>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</si>
  <si>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</si>
  <si>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</si>
  <si>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</si>
  <si>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</si>
  <si>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</si>
  <si>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</si>
  <si>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</si>
  <si>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</si>
  <si>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</si>
  <si>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</si>
  <si>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</si>
  <si>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</si>
  <si>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</si>
  <si>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</si>
  <si>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</si>
  <si>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</si>
  <si>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</si>
  <si>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</si>
  <si>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</si>
  <si>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</si>
  <si>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</si>
  <si>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</si>
  <si>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</si>
  <si>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</si>
  <si>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</si>
  <si>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</si>
  <si>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</si>
  <si>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</si>
  <si>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</si>
  <si>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</si>
  <si>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</si>
  <si>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</si>
  <si>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</si>
  <si>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</si>
  <si>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</si>
  <si>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</si>
  <si>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</si>
  <si>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</si>
  <si>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</si>
  <si>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</si>
  <si>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</si>
  <si>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</si>
  <si>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</si>
  <si>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</si>
  <si>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</si>
  <si>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</si>
  <si>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</si>
  <si>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</si>
  <si>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</si>
  <si>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</si>
  <si>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</si>
  <si>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</si>
  <si>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</si>
  <si>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</si>
  <si>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</si>
  <si>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</si>
  <si>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</si>
  <si>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</si>
  <si>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</si>
  <si>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</si>
  <si>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</si>
  <si>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</si>
  <si>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</si>
  <si>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</si>
  <si>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</si>
  <si>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</si>
  <si>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</si>
  <si>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</si>
  <si>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</si>
  <si>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</si>
  <si>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</si>
  <si>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</si>
  <si>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</si>
  <si>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</si>
  <si>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</si>
  <si>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</si>
  <si>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</si>
  <si>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</si>
  <si>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</si>
  <si>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</si>
  <si>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</si>
  <si>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</si>
  <si>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</si>
  <si>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</si>
  <si>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</si>
  <si>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</si>
  <si>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</si>
  <si>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</si>
  <si>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</si>
  <si>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</si>
  <si>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</si>
  <si>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</si>
  <si>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</si>
  <si>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</si>
  <si>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</si>
  <si>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</si>
  <si>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</si>
  <si>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</si>
  <si>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</si>
  <si>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</si>
  <si>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</si>
  <si>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</si>
  <si>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</si>
  <si>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</si>
  <si>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</si>
  <si>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</si>
  <si>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</si>
  <si>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</si>
  <si>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</si>
  <si>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</si>
  <si>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</si>
  <si>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</si>
  <si>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</si>
  <si>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</si>
  <si>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</si>
  <si>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</si>
  <si>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</si>
  <si>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</si>
  <si>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</si>
  <si>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</si>
  <si>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</si>
  <si>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</si>
  <si>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</si>
  <si>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</si>
  <si>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</si>
  <si>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</si>
  <si>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</si>
  <si>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</si>
  <si>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</si>
  <si>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</si>
  <si>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</si>
  <si>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</si>
  <si>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</si>
  <si>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</si>
  <si>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</si>
  <si>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</si>
  <si>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</si>
  <si>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</si>
  <si>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</si>
  <si>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</si>
  <si>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</si>
  <si>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</si>
  <si>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</si>
  <si>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</si>
  <si>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</si>
  <si>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</si>
  <si>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</si>
  <si>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</si>
  <si>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</si>
  <si>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</si>
  <si>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</si>
  <si>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</si>
  <si>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</si>
  <si>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</si>
  <si>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</si>
  <si>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</si>
  <si>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</si>
  <si>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</si>
  <si>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</si>
  <si>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</si>
  <si>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</si>
  <si>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</si>
  <si>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</si>
  <si>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</si>
  <si>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</si>
  <si>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</si>
  <si>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</si>
  <si>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</si>
  <si>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</si>
  <si>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</si>
  <si>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</si>
  <si>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</si>
  <si>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</si>
  <si>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</si>
  <si>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</si>
  <si>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</si>
  <si>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</si>
  <si>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</si>
  <si>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</si>
  <si>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</si>
  <si>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</si>
  <si>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</si>
  <si>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</si>
  <si>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</si>
  <si>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</si>
  <si>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</si>
  <si>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</si>
  <si>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</si>
  <si>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</si>
  <si>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</si>
  <si>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</si>
  <si>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</si>
  <si>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</si>
  <si>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</si>
  <si>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</si>
  <si>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</si>
  <si>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</si>
  <si>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</si>
  <si>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</si>
  <si>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</si>
  <si>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</si>
  <si>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</si>
  <si>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</si>
  <si>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</si>
  <si>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</si>
  <si>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</si>
  <si>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</si>
  <si>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</si>
  <si>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</si>
  <si>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</si>
  <si>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</si>
  <si>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</si>
  <si>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</si>
  <si>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</si>
  <si>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</si>
  <si>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</si>
  <si>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</si>
  <si>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</si>
  <si>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</si>
  <si>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</si>
  <si>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</si>
  <si>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</si>
  <si>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</si>
  <si>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</si>
  <si>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</si>
  <si>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</si>
  <si>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</si>
  <si>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</si>
  <si>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</si>
  <si>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</si>
  <si>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</si>
  <si>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</si>
  <si>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</si>
  <si>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</si>
  <si>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</si>
  <si>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</si>
  <si>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</si>
  <si>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</si>
  <si>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</si>
  <si>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</si>
  <si>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</si>
  <si>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</si>
  <si>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</si>
  <si>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</si>
  <si>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</si>
  <si>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</si>
  <si>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</si>
  <si>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</si>
  <si>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</si>
  <si>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</si>
  <si>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</si>
  <si>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</si>
  <si>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</si>
  <si>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</si>
  <si>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</si>
  <si>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</si>
  <si>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</si>
  <si>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</si>
  <si>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</si>
  <si>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</si>
  <si>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</si>
  <si>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</si>
  <si>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</si>
  <si>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</si>
  <si>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</si>
  <si>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</si>
  <si>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</si>
  <si>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</si>
  <si>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</si>
  <si>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</si>
  <si>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</si>
  <si>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</si>
  <si>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</si>
  <si>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</si>
  <si>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</si>
  <si>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</si>
  <si>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</si>
  <si>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</si>
  <si>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</si>
  <si>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</si>
  <si>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</si>
  <si>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</si>
  <si>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</si>
  <si>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</si>
  <si>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</si>
  <si>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</si>
  <si>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</si>
  <si>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</si>
  <si>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</si>
  <si>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</si>
  <si>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</si>
  <si>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</si>
  <si>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</si>
  <si>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</si>
  <si>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</si>
  <si>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</si>
  <si>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</si>
  <si>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</si>
  <si>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</si>
  <si>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</si>
  <si>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</si>
  <si>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</si>
  <si>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</si>
  <si>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</si>
  <si>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</si>
  <si>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</si>
  <si>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</si>
  <si>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</si>
  <si>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</si>
  <si>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</si>
  <si>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</si>
  <si>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</si>
  <si>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</si>
  <si>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</si>
  <si>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</si>
  <si>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</si>
  <si>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</si>
  <si>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</si>
  <si>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</si>
  <si>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</si>
  <si>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</si>
  <si>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</si>
  <si>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</si>
  <si>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</si>
  <si>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</si>
  <si>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</si>
  <si>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</si>
  <si>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</si>
  <si>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</si>
  <si>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</si>
  <si>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</si>
  <si>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</si>
  <si>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</si>
  <si>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</si>
  <si>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</si>
  <si>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</si>
  <si>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</si>
  <si>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</si>
  <si>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</si>
  <si>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</si>
  <si>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</si>
  <si>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</si>
  <si>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</si>
  <si>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</si>
  <si>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</si>
  <si>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</si>
  <si>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</si>
  <si>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</si>
  <si>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</si>
  <si>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</si>
  <si>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</si>
  <si>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</si>
  <si>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</si>
  <si>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</si>
  <si>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</si>
  <si>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</si>
  <si>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</si>
  <si>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</si>
  <si>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</si>
  <si>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</si>
  <si>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</si>
  <si>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</si>
  <si>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</si>
  <si>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</si>
  <si>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</si>
  <si>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</si>
  <si>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</si>
  <si>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</si>
  <si>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</si>
  <si>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</si>
  <si>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</si>
  <si>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</si>
  <si>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</si>
  <si>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</si>
  <si>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</si>
  <si>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</si>
  <si>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</si>
  <si>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</si>
  <si>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</si>
  <si>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</si>
  <si>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</si>
  <si>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</si>
  <si>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</si>
  <si>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</si>
  <si>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</si>
  <si>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</si>
  <si>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</si>
  <si>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</si>
  <si>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</si>
  <si>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</si>
  <si>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</si>
  <si>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</si>
  <si>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</si>
  <si>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</si>
  <si>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</si>
  <si>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</si>
  <si>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</si>
  <si>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</si>
  <si>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</si>
  <si>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</si>
  <si>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</si>
  <si>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</si>
  <si>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</si>
  <si>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</si>
  <si>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</si>
  <si>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</si>
  <si>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</si>
  <si>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</si>
  <si>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</si>
  <si>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</si>
  <si>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</si>
  <si>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</si>
  <si>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</si>
  <si>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</si>
  <si>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</si>
  <si>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</si>
  <si>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</si>
  <si>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</si>
  <si>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</si>
  <si>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</si>
  <si>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</si>
  <si>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</si>
  <si>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</si>
  <si>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</si>
  <si>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</si>
  <si>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</si>
  <si>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</si>
  <si>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</si>
  <si>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</si>
  <si>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</si>
  <si>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</si>
  <si>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</si>
  <si>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</si>
  <si>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</si>
  <si>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</si>
  <si>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</si>
  <si>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</si>
  <si>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</si>
  <si>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</si>
  <si>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</si>
  <si>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</si>
  <si>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</si>
  <si>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</si>
  <si>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</si>
  <si>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</si>
  <si>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</si>
  <si>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</si>
  <si>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</si>
  <si>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</si>
  <si>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</si>
  <si>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</si>
  <si>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</si>
  <si>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</si>
  <si>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</si>
  <si>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</si>
  <si>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</si>
  <si>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</si>
  <si>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</si>
  <si>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</si>
  <si>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</si>
  <si>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</si>
  <si>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</si>
  <si>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</si>
  <si>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</si>
  <si>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</si>
  <si>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</si>
  <si>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</si>
  <si>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</si>
  <si>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</si>
  <si>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</si>
  <si>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</si>
  <si>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</si>
  <si>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</si>
  <si>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</si>
  <si>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</si>
  <si>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</si>
  <si>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</si>
  <si>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</si>
  <si>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</si>
  <si>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</si>
  <si>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</si>
  <si>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</si>
  <si>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</si>
  <si>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</si>
  <si>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</si>
  <si>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</si>
  <si>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</si>
  <si>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</si>
  <si>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</si>
  <si>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</si>
  <si>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</si>
  <si>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</si>
  <si>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</si>
  <si>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</si>
  <si>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</si>
  <si>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</si>
  <si>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</si>
  <si>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</si>
  <si>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</si>
  <si>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</si>
  <si>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</si>
  <si>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</si>
  <si>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</si>
  <si>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</si>
  <si>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</si>
  <si>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</si>
  <si>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</si>
  <si>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</si>
  <si>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</si>
  <si>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</si>
  <si>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</si>
  <si>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</si>
  <si>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</si>
  <si>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</si>
  <si>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</si>
  <si>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</si>
  <si>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</si>
  <si>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</si>
  <si>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</si>
  <si>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</si>
  <si>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</si>
  <si>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</si>
  <si>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</si>
  <si>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</si>
  <si>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</si>
  <si>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</si>
  <si>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</si>
  <si>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</si>
  <si>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</si>
  <si>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</si>
  <si>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</si>
  <si>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</si>
  <si>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</si>
  <si>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</si>
  <si>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</si>
  <si>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</si>
  <si>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</si>
  <si>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</si>
  <si>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</si>
  <si>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</si>
  <si>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</si>
  <si>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</si>
  <si>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</si>
  <si>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</si>
  <si>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</si>
  <si>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</si>
  <si>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</si>
  <si>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</si>
  <si>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</si>
  <si>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</si>
  <si>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</si>
  <si>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</si>
  <si>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</si>
  <si>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</si>
  <si>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</si>
  <si>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</si>
  <si>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</si>
  <si>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</si>
  <si>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</si>
  <si>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</si>
  <si>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</si>
  <si>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</si>
  <si>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</si>
  <si>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</si>
  <si>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</si>
  <si>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</si>
  <si>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</si>
  <si>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</si>
  <si>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</si>
  <si>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</si>
  <si>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</si>
  <si>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</si>
  <si>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</si>
  <si>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</si>
  <si>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</si>
  <si>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</si>
  <si>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</si>
  <si>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</si>
  <si>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</si>
  <si>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</si>
  <si>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</si>
  <si>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</si>
  <si>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</si>
  <si>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</si>
  <si>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</si>
  <si>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</si>
  <si>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</si>
  <si>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</si>
  <si>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</si>
  <si>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</si>
  <si>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</si>
  <si>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</si>
  <si>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</si>
  <si>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</si>
  <si>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</si>
  <si>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</si>
  <si>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</si>
  <si>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</si>
  <si>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</si>
  <si>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</si>
  <si>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</si>
  <si>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</si>
  <si>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</si>
  <si>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</si>
  <si>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</si>
  <si>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</si>
  <si>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</si>
  <si>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</si>
  <si>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</si>
  <si>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</si>
  <si>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</si>
  <si>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</si>
  <si>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</si>
  <si>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</si>
  <si>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</si>
  <si>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</si>
  <si>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</si>
  <si>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</si>
  <si>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</si>
  <si>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</si>
  <si>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</si>
  <si>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</si>
  <si>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</si>
  <si>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</si>
  <si>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</si>
  <si>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</si>
  <si>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</si>
  <si>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</si>
  <si>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</si>
  <si>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</si>
  <si>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</si>
  <si>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</si>
  <si>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</si>
  <si>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</si>
  <si>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</si>
  <si>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</si>
  <si>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</si>
  <si>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</si>
  <si>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</si>
  <si>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</si>
  <si>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</si>
  <si>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</si>
  <si>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</si>
  <si>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</si>
  <si>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</si>
  <si>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</si>
  <si>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</si>
  <si>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</si>
  <si>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</si>
  <si>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</si>
  <si>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</si>
  <si>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</si>
  <si>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</si>
  <si>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</si>
  <si>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</si>
  <si>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</si>
  <si>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</si>
  <si>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</si>
  <si>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</si>
  <si>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</si>
  <si>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</si>
  <si>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</si>
  <si>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</si>
  <si>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</si>
  <si>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</si>
  <si>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</si>
  <si>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</si>
  <si>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</si>
  <si>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</si>
  <si>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</si>
  <si>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</si>
  <si>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</si>
  <si>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</si>
  <si>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</si>
  <si>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</si>
  <si>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</si>
  <si>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</si>
  <si>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</si>
  <si>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</si>
  <si>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</si>
  <si>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</si>
  <si>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</si>
  <si>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</si>
  <si>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</si>
  <si>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</si>
  <si>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</si>
  <si>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</si>
  <si>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</si>
  <si>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</si>
  <si>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</si>
  <si>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</si>
  <si>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</si>
  <si>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</si>
  <si>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</si>
  <si>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</si>
  <si>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</si>
  <si>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</si>
  <si>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</si>
  <si>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</si>
  <si>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</si>
  <si>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</si>
  <si>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</si>
  <si>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</si>
  <si>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</si>
  <si>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</si>
  <si>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</si>
  <si>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</si>
  <si>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</si>
  <si>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</si>
  <si>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</si>
  <si>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</si>
  <si>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</si>
  <si>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</si>
  <si>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</si>
  <si>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</si>
  <si>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</si>
  <si>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</si>
  <si>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</si>
  <si>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</si>
  <si>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</si>
  <si>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</si>
  <si>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</si>
  <si>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</si>
  <si>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</si>
  <si>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</si>
  <si>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</si>
  <si>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</si>
  <si>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</si>
  <si>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</si>
  <si>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</si>
  <si>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</si>
  <si>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</si>
  <si>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</si>
  <si>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</si>
  <si>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</si>
  <si>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</si>
  <si>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</si>
  <si>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</si>
  <si>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</si>
  <si>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</si>
  <si>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</si>
  <si>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</si>
  <si>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</si>
  <si>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</si>
  <si>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</si>
  <si>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</si>
  <si>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</si>
  <si>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</si>
  <si>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</si>
  <si>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</si>
  <si>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</si>
  <si>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</si>
  <si>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</si>
  <si>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</si>
  <si>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</si>
  <si>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</si>
  <si>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</si>
  <si>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</si>
  <si>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</si>
  <si>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</si>
  <si>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</si>
  <si>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</si>
  <si>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</si>
  <si>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</si>
  <si>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</si>
  <si>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</si>
  <si>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</si>
  <si>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</si>
  <si>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</si>
  <si>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</si>
  <si>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</si>
  <si>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</si>
  <si>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</si>
  <si>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</si>
  <si>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</si>
  <si>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</si>
  <si>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</si>
  <si>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</si>
  <si>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</si>
  <si>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</si>
  <si>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</si>
  <si>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</si>
  <si>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</si>
  <si>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</si>
  <si>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</si>
  <si>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</si>
  <si>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</si>
  <si>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</si>
  <si>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</si>
  <si>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</si>
  <si>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</si>
  <si>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</si>
  <si>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</si>
  <si>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</si>
  <si>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</si>
  <si>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</si>
  <si>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</si>
  <si>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</si>
  <si>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</si>
  <si>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</si>
  <si>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</si>
  <si>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</si>
  <si>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</si>
  <si>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</si>
  <si>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</si>
  <si>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</si>
  <si>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</si>
  <si>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</si>
  <si>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</si>
  <si>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</si>
  <si>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</si>
  <si>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</si>
  <si>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</si>
  <si>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</si>
  <si>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</si>
  <si>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</si>
  <si>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</si>
  <si>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</si>
  <si>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</si>
  <si>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</si>
  <si>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</si>
  <si>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</si>
  <si>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</si>
  <si>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</si>
  <si>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</si>
  <si>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</si>
  <si>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</si>
  <si>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</si>
  <si>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</si>
  <si>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</si>
  <si>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</si>
  <si>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</si>
  <si>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</si>
  <si>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</si>
  <si>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</si>
  <si>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</si>
  <si>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</si>
  <si>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</si>
  <si>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</si>
  <si>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</si>
  <si>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</si>
  <si>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</si>
  <si>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</si>
  <si>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</si>
  <si>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</si>
  <si>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</si>
  <si>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</si>
  <si>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</si>
  <si>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</si>
  <si>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</si>
  <si>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</si>
  <si>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</si>
  <si>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</si>
  <si>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</si>
  <si>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</si>
  <si>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</si>
  <si>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</si>
  <si>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</si>
  <si>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</si>
  <si>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</si>
  <si>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</si>
  <si>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</si>
  <si>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</si>
  <si>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</si>
  <si>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</si>
  <si>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</si>
  <si>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</si>
  <si>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</si>
  <si>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</si>
  <si>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</si>
  <si>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</si>
  <si>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</si>
  <si>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</si>
  <si>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</si>
  <si>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</si>
  <si>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</si>
  <si>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</si>
  <si>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</si>
  <si>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</si>
  <si>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</si>
  <si>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</si>
  <si>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</si>
  <si>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</si>
  <si>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</si>
  <si>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</si>
  <si>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</si>
  <si>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</si>
  <si>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</si>
  <si>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</si>
  <si>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</si>
  <si>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</si>
  <si>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</si>
  <si>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</si>
  <si>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</si>
  <si>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</si>
  <si>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</si>
  <si>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</si>
  <si>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</si>
  <si>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</si>
  <si>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</si>
  <si>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</si>
  <si>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</si>
  <si>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</si>
  <si>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</si>
  <si>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</si>
  <si>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</si>
  <si>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</si>
  <si>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</si>
  <si>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</si>
  <si>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</si>
  <si>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</si>
  <si>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</si>
  <si>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</si>
  <si>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</si>
  <si>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</si>
  <si>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</si>
  <si>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</si>
  <si>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</si>
  <si>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</si>
  <si>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</si>
  <si>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</si>
  <si>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</si>
  <si>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</si>
  <si>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</si>
  <si>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</si>
  <si>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</si>
  <si>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</si>
  <si>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</si>
  <si>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</si>
  <si>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</si>
  <si>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</si>
  <si>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</si>
  <si>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</si>
  <si>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</si>
  <si>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</si>
  <si>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</si>
  <si>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</si>
  <si>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</si>
  <si>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</si>
  <si>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</si>
  <si>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</si>
  <si>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</si>
  <si>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</si>
  <si>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</si>
  <si>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</si>
  <si>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</si>
  <si>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</si>
  <si>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</si>
  <si>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</si>
  <si>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</si>
  <si>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</si>
  <si>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</si>
  <si>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</si>
  <si>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</si>
  <si>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</si>
  <si>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</si>
  <si>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</si>
  <si>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</si>
  <si>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</si>
  <si>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</si>
  <si>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</si>
  <si>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</si>
  <si>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</si>
  <si>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</si>
  <si>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</si>
  <si>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</si>
  <si>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</si>
  <si>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</si>
  <si>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</si>
  <si>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</si>
  <si>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</si>
  <si>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</si>
  <si>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</si>
  <si>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</si>
  <si>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</si>
  <si>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</si>
  <si>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</si>
  <si>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</si>
  <si>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</si>
  <si>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</si>
  <si>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</si>
  <si>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</si>
  <si>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</si>
  <si>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</si>
  <si>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</si>
  <si>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</si>
  <si>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</si>
  <si>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</si>
  <si>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</si>
  <si>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</si>
  <si>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</si>
  <si>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</si>
  <si>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</si>
  <si>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</si>
  <si>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</si>
  <si>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</si>
  <si>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</si>
  <si>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</si>
  <si>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</si>
  <si>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</si>
  <si>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</si>
  <si>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</si>
  <si>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</si>
  <si>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</si>
  <si>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</si>
  <si>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</si>
  <si>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</si>
  <si>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</si>
  <si>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</si>
  <si>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</si>
  <si>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</si>
  <si>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</si>
  <si>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</si>
  <si>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</si>
  <si>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</si>
  <si>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</si>
  <si>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</si>
  <si>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</si>
  <si>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</si>
  <si>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</si>
  <si>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</si>
  <si>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</si>
  <si>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</si>
  <si>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</si>
  <si>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</si>
  <si>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</si>
  <si>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</si>
  <si>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</si>
  <si>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</si>
  <si>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</si>
  <si>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</si>
  <si>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</si>
  <si>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</si>
  <si>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</si>
  <si>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</si>
  <si>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</si>
  <si>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</si>
  <si>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</si>
  <si>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</si>
  <si>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</si>
  <si>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</si>
  <si>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</si>
  <si>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</si>
  <si>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</si>
  <si>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</si>
  <si>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</si>
  <si>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</si>
  <si>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</si>
  <si>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</si>
  <si>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</si>
  <si>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</si>
  <si>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</si>
  <si>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</si>
  <si>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</si>
  <si>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</si>
  <si>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</si>
  <si>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</si>
  <si>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</si>
  <si>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</si>
  <si>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</si>
  <si>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</si>
  <si>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</si>
  <si>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</si>
  <si>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</si>
  <si>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</si>
  <si>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</si>
  <si>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</si>
  <si>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</si>
  <si>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</si>
  <si>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</si>
  <si>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</si>
  <si>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</si>
  <si>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</si>
  <si>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</si>
  <si>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</si>
  <si>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</si>
  <si>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</si>
  <si>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</si>
  <si>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</si>
  <si>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</si>
  <si>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</si>
  <si>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</si>
  <si>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</si>
  <si>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</si>
  <si>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</si>
  <si>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</si>
  <si>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</si>
  <si>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</si>
  <si>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</si>
  <si>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</si>
  <si>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</si>
  <si>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</si>
  <si>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</si>
  <si>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</si>
  <si>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</si>
  <si>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</si>
  <si>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</si>
  <si>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</si>
  <si>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</si>
  <si>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</si>
  <si>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</si>
  <si>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</si>
  <si>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</si>
  <si>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</si>
  <si>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</si>
  <si>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</si>
  <si>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</si>
  <si>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</si>
  <si>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</si>
  <si>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</si>
  <si>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</si>
  <si>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</si>
  <si>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</si>
  <si>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</si>
  <si>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</si>
  <si>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</si>
  <si>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</si>
  <si>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</si>
  <si>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</si>
  <si>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</si>
  <si>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</si>
  <si>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</si>
  <si>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</si>
  <si>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</si>
  <si>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</si>
  <si>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</si>
  <si>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</si>
  <si>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</si>
  <si>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</si>
  <si>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</si>
  <si>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</si>
  <si>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</si>
  <si>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</si>
  <si>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</si>
  <si>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</si>
  <si>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</si>
  <si>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</si>
  <si>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</si>
  <si>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</si>
  <si>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</si>
  <si>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</si>
  <si>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</si>
  <si>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</si>
  <si>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</si>
  <si>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</si>
  <si>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</si>
  <si>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</si>
  <si>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</si>
  <si>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</si>
  <si>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</si>
  <si>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</si>
  <si>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</si>
  <si>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</si>
  <si>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</si>
  <si>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</si>
  <si>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</si>
  <si>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</si>
  <si>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</si>
  <si>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</si>
  <si>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</si>
  <si>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</si>
  <si>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</si>
  <si>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</si>
  <si>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</si>
  <si>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</si>
  <si>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</si>
  <si>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</si>
  <si>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</si>
  <si>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</si>
  <si>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</si>
  <si>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</si>
  <si>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</si>
  <si>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</si>
  <si>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</si>
  <si>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</si>
  <si>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</si>
  <si>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</si>
  <si>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</si>
  <si>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</si>
  <si>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</si>
  <si>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</si>
  <si>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</si>
  <si>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</si>
  <si>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</si>
  <si>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</si>
  <si>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</si>
  <si>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</si>
  <si>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</si>
  <si>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</si>
  <si>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</si>
  <si>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</si>
  <si>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</si>
  <si>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</si>
  <si>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</si>
  <si>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</si>
  <si>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</si>
  <si>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</si>
  <si>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</si>
  <si>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</si>
  <si>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</si>
  <si>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</si>
  <si>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</si>
  <si>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</si>
  <si>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</si>
  <si>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</si>
  <si>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</si>
  <si>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</si>
  <si>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</si>
  <si>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</si>
  <si>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</si>
  <si>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</si>
  <si>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</si>
  <si>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</si>
  <si>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</si>
  <si>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</si>
  <si>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</si>
  <si>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</si>
  <si>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</si>
  <si>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</si>
  <si>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</si>
  <si>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</si>
  <si>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</si>
  <si>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</si>
  <si>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</si>
  <si>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</si>
  <si>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</si>
  <si>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</si>
  <si>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</si>
  <si>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</si>
  <si>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</si>
  <si>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</si>
  <si>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</si>
  <si>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</si>
  <si>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</si>
  <si>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</si>
  <si>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</si>
  <si>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</si>
  <si>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</si>
  <si>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</si>
  <si>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</si>
  <si>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</si>
  <si>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</si>
  <si>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</si>
  <si>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</si>
  <si>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</si>
  <si>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</si>
  <si>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</si>
  <si>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</si>
  <si>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</si>
  <si>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</si>
  <si>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</si>
  <si>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</si>
  <si>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</si>
  <si>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</si>
  <si>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</si>
  <si>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</si>
  <si>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</si>
  <si>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</si>
  <si>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</si>
  <si>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</si>
  <si>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</si>
  <si>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</si>
  <si>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</si>
  <si>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</si>
  <si>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</si>
  <si>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</si>
  <si>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</si>
  <si>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</si>
  <si>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</si>
  <si>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</si>
  <si>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</si>
  <si>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</si>
  <si>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</si>
  <si>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</si>
  <si>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</si>
  <si>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</si>
  <si>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</si>
  <si>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</si>
  <si>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</si>
  <si>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</si>
  <si>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</si>
  <si>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</si>
  <si>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</si>
  <si>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</si>
  <si>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</si>
  <si>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</si>
  <si>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</si>
  <si>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</si>
  <si>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</si>
  <si>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</si>
  <si>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</si>
  <si>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</si>
  <si>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</si>
  <si>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</si>
  <si>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</si>
  <si>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</si>
  <si>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</si>
  <si>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</si>
  <si>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</si>
  <si>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</si>
  <si>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</si>
  <si>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</si>
  <si>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</si>
  <si>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</si>
  <si>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</si>
  <si>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</si>
  <si>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</si>
  <si>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</si>
  <si>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</si>
  <si>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</si>
  <si>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</si>
  <si>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</si>
  <si>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</si>
  <si>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</si>
  <si>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</si>
  <si>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</si>
  <si>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</si>
  <si>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</si>
  <si>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</si>
  <si>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</si>
  <si>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</si>
  <si>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</si>
  <si>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</si>
  <si>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</si>
  <si>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</si>
  <si>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</si>
  <si>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</si>
  <si>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</si>
  <si>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</si>
  <si>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</si>
  <si>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</si>
  <si>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</si>
  <si>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</si>
  <si>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</si>
  <si>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</si>
  <si>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</si>
  <si>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</si>
  <si>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</si>
  <si>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</si>
  <si>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</si>
  <si>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</si>
  <si>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</si>
  <si>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</si>
  <si>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</si>
  <si>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</si>
  <si>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</si>
  <si>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</si>
  <si>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</si>
  <si>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</si>
  <si>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</si>
  <si>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</si>
  <si>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</si>
  <si>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</si>
  <si>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</si>
  <si>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</si>
  <si>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</si>
  <si>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</si>
  <si>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</si>
  <si>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</si>
  <si>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</si>
  <si>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</si>
  <si>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</si>
  <si>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</si>
  <si>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</si>
  <si>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</si>
  <si>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</si>
  <si>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</si>
  <si>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</si>
  <si>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</si>
  <si>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</si>
  <si>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</si>
  <si>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</si>
  <si>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</si>
  <si>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</si>
  <si>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</si>
  <si>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</si>
  <si>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</si>
  <si>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</si>
  <si>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</si>
  <si>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</si>
  <si>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</si>
  <si>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</si>
  <si>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</si>
  <si>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</si>
  <si>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</si>
  <si>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</si>
  <si>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</si>
  <si>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</si>
  <si>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</si>
  <si>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</si>
  <si>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</si>
  <si>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</si>
  <si>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</si>
  <si>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</si>
  <si>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</si>
  <si>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</si>
  <si>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</si>
  <si>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</si>
  <si>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</si>
  <si>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</si>
  <si>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</si>
  <si>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</si>
  <si>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</si>
  <si>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</si>
  <si>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</si>
  <si>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</si>
  <si>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</si>
  <si>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</si>
  <si>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</si>
  <si>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</si>
  <si>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</si>
  <si>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</si>
  <si>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</si>
  <si>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</si>
  <si>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</si>
  <si>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</si>
  <si>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</si>
  <si>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</si>
  <si>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</si>
  <si>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</si>
  <si>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</si>
  <si>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</si>
  <si>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</si>
  <si>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</si>
  <si>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</si>
  <si>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</si>
  <si>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</si>
  <si>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</si>
  <si>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</si>
  <si>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</si>
  <si>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</si>
  <si>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</si>
  <si>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</si>
  <si>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</si>
  <si>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</si>
  <si>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</si>
  <si>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</si>
  <si>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</si>
  <si>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</si>
  <si>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</si>
  <si>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</si>
  <si>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</si>
  <si>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</si>
  <si>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</si>
  <si>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</si>
  <si>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</si>
  <si>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</si>
  <si>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</si>
  <si>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</si>
  <si>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</si>
  <si>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</si>
  <si>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</si>
  <si>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</si>
  <si>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</si>
  <si>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</si>
  <si>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</si>
  <si>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</si>
  <si>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</si>
  <si>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</si>
  <si>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</si>
  <si>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</si>
  <si>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</si>
  <si>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</si>
  <si>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</si>
  <si>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</si>
  <si>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</si>
  <si>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</si>
  <si>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</si>
  <si>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</si>
  <si>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</si>
  <si>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</si>
  <si>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</si>
  <si>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</si>
  <si>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</si>
  <si>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</si>
  <si>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</si>
  <si>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</si>
  <si>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</si>
  <si>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</si>
  <si>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</si>
  <si>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</si>
  <si>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</si>
  <si>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</si>
  <si>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</si>
  <si>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</si>
  <si>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</si>
  <si>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</si>
  <si>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</si>
  <si>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</si>
  <si>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</si>
  <si>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</si>
  <si>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</si>
  <si>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</si>
  <si>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</si>
  <si>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</si>
  <si>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</si>
  <si>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</si>
  <si>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</si>
  <si>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</si>
  <si>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</si>
  <si>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</si>
  <si>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</si>
  <si>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</si>
  <si>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</si>
  <si>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</si>
  <si>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</si>
  <si>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</si>
  <si>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</si>
  <si>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</si>
  <si>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</si>
  <si>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</si>
  <si>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</si>
  <si>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</si>
  <si>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</si>
  <si>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</si>
  <si>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</si>
  <si>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</si>
  <si>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</si>
  <si>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</si>
  <si>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</si>
  <si>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</si>
  <si>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</si>
  <si>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</si>
  <si>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</si>
  <si>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</si>
  <si>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</si>
  <si>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</si>
  <si>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</si>
  <si>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</si>
  <si>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</si>
  <si>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</si>
  <si>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</si>
  <si>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</si>
  <si>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</si>
  <si>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</si>
  <si>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</si>
  <si>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</si>
  <si>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</si>
  <si>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</si>
  <si>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</si>
  <si>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</si>
  <si>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</si>
  <si>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</si>
  <si>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</si>
  <si>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</si>
  <si>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</si>
  <si>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</si>
  <si>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</si>
  <si>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</si>
  <si>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</si>
  <si>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</si>
  <si>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</si>
  <si>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</si>
  <si>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</si>
  <si>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</si>
  <si>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</si>
  <si>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</si>
  <si>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</si>
  <si>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</si>
  <si>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</si>
  <si>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</si>
  <si>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</si>
  <si>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</si>
  <si>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</si>
  <si>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</si>
  <si>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</si>
  <si>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</si>
  <si>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</si>
  <si>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</si>
  <si>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</si>
  <si>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</si>
  <si>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</si>
  <si>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</si>
  <si>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</si>
  <si>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</si>
  <si>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</si>
  <si>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</si>
  <si>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</si>
  <si>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</si>
  <si>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</si>
  <si>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</si>
  <si>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</si>
  <si>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</si>
  <si>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</si>
  <si>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</si>
  <si>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</si>
  <si>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</si>
  <si>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</si>
  <si>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</si>
  <si>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</si>
  <si>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</si>
  <si>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</si>
  <si>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</si>
  <si>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</si>
  <si>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</si>
  <si>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</si>
  <si>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</si>
  <si>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</si>
  <si>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</si>
  <si>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</si>
  <si>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</si>
  <si>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</si>
  <si>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</si>
  <si>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</si>
  <si>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</si>
  <si>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</si>
  <si>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</si>
  <si>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</si>
  <si>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</si>
  <si>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</si>
  <si>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</si>
  <si>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</si>
  <si>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</si>
  <si>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</si>
  <si>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</si>
  <si>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</si>
  <si>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</si>
  <si>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</si>
  <si>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</si>
  <si>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</si>
  <si>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</si>
  <si>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</si>
  <si>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</si>
  <si>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</si>
  <si>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</si>
  <si>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</si>
  <si>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</si>
  <si>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</si>
  <si>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</si>
  <si>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</si>
  <si>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</si>
  <si>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</si>
  <si>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</si>
  <si>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</si>
  <si>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</si>
  <si>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</si>
  <si>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</si>
  <si>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</si>
  <si>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</si>
  <si>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</si>
  <si>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</si>
  <si>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</si>
  <si>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</si>
  <si>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</si>
  <si>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</si>
  <si>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</si>
  <si>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</si>
  <si>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</si>
  <si>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</si>
  <si>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</si>
  <si>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</si>
  <si>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</si>
  <si>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</si>
  <si>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</si>
  <si>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</si>
  <si>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</si>
  <si>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</si>
  <si>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</si>
  <si>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</si>
  <si>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</si>
  <si>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</si>
  <si>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</si>
  <si>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</si>
  <si>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</si>
  <si>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</si>
  <si>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</si>
  <si>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</si>
  <si>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</si>
  <si>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</si>
  <si>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</si>
  <si>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</si>
  <si>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</si>
  <si>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</si>
  <si>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</si>
  <si>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</si>
  <si>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</si>
  <si>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</si>
  <si>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</si>
  <si>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</si>
  <si>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</si>
  <si>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</si>
  <si>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</si>
  <si>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</si>
  <si>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</si>
  <si>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</si>
  <si>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</si>
  <si>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</si>
  <si>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</si>
  <si>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</si>
  <si>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</si>
  <si>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</si>
  <si>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</si>
  <si>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</si>
  <si>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</si>
  <si>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</si>
  <si>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</si>
  <si>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</si>
  <si>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</si>
  <si>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</si>
  <si>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</si>
  <si>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</si>
  <si>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</si>
  <si>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</si>
  <si>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</si>
  <si>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</si>
  <si>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</si>
  <si>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</si>
  <si>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</si>
  <si>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</si>
  <si>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</si>
  <si>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</si>
  <si>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</si>
  <si>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</si>
  <si>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</si>
  <si>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</si>
  <si>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</si>
  <si>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</si>
  <si>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</si>
  <si>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</si>
  <si>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</si>
  <si>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</si>
  <si>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</si>
  <si>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</si>
  <si>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</si>
  <si>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</si>
  <si>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</si>
  <si>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</si>
  <si>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</si>
  <si>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</si>
  <si>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</si>
  <si>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</si>
  <si>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</si>
  <si>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</si>
  <si>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</si>
  <si>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</si>
  <si>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</si>
  <si>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</si>
  <si>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</si>
  <si>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</si>
  <si>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</si>
  <si>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</si>
  <si>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</si>
  <si>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</si>
  <si>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</si>
  <si>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</si>
  <si>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</si>
  <si>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</si>
  <si>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</si>
  <si>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</si>
  <si>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</si>
  <si>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</si>
  <si>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</si>
  <si>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</si>
  <si>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</si>
  <si>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</si>
  <si>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</si>
  <si>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</si>
  <si>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</si>
  <si>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</si>
  <si>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</si>
  <si>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</si>
  <si>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</si>
  <si>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</si>
  <si>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</si>
  <si>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</si>
  <si>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</si>
  <si>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</si>
  <si>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</si>
  <si>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</si>
  <si>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</si>
  <si>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</si>
  <si>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</si>
  <si>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</si>
  <si>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</si>
  <si>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</si>
  <si>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</si>
  <si>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</si>
  <si>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</si>
  <si>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</si>
  <si>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</si>
  <si>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</si>
  <si>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</si>
  <si>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</si>
  <si>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</si>
  <si>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</si>
  <si>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</si>
  <si>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</si>
  <si>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</si>
  <si>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</si>
  <si>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</si>
  <si>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</si>
  <si>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</si>
  <si>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</si>
  <si>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</si>
  <si>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</si>
  <si>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</si>
  <si>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</si>
  <si>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</si>
  <si>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</si>
  <si>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</si>
  <si>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</si>
  <si>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</si>
  <si>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</si>
  <si>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</si>
  <si>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</si>
  <si>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</si>
  <si>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</si>
  <si>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</si>
  <si>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</si>
  <si>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</si>
  <si>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</si>
  <si>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</si>
  <si>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</si>
  <si>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</si>
  <si>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</si>
  <si>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</si>
  <si>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</si>
  <si>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</si>
  <si>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</si>
  <si>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</si>
  <si>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</si>
  <si>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</si>
  <si>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</si>
  <si>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</si>
  <si>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</si>
  <si>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</si>
  <si>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</si>
  <si>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</si>
  <si>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</si>
  <si>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</si>
  <si>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</si>
  <si>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</si>
  <si>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</si>
  <si>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</si>
  <si>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</si>
  <si>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</si>
  <si>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</si>
  <si>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</si>
  <si>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</si>
  <si>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</si>
  <si>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</si>
  <si>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</si>
  <si>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</si>
  <si>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</si>
  <si>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</si>
  <si>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</si>
  <si>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</si>
  <si>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</si>
  <si>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</si>
  <si>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</si>
  <si>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</si>
  <si>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</si>
  <si>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</si>
  <si>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</si>
  <si>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</si>
  <si>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</si>
  <si>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</si>
  <si>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</si>
  <si>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</si>
  <si>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</si>
  <si>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</si>
  <si>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</si>
  <si>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</si>
  <si>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</si>
  <si>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</si>
  <si>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</si>
  <si>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</si>
  <si>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</si>
  <si>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</si>
  <si>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</si>
  <si>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</si>
  <si>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</si>
  <si>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</si>
  <si>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</si>
  <si>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</si>
  <si>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</si>
  <si>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</si>
  <si>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</si>
  <si>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</si>
  <si>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</si>
  <si>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</si>
  <si>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</si>
  <si>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</si>
  <si>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</si>
  <si>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</si>
  <si>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</si>
  <si>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</si>
  <si>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</si>
  <si>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</si>
  <si>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</si>
  <si>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</si>
  <si>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</si>
  <si>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</si>
  <si>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</si>
  <si>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</si>
  <si>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</si>
  <si>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</si>
  <si>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</si>
  <si>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</si>
  <si>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</si>
  <si>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</si>
  <si>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</si>
  <si>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</si>
  <si>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</si>
  <si>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</si>
  <si>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</si>
  <si>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</si>
  <si>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</si>
  <si>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</si>
  <si>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</si>
  <si>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</si>
  <si>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</si>
  <si>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</si>
  <si>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</si>
  <si>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</si>
  <si>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</si>
  <si>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</si>
  <si>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</si>
  <si>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</si>
  <si>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</si>
  <si>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</si>
  <si>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</si>
  <si>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</si>
  <si>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</si>
  <si>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</si>
  <si>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</si>
  <si>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</si>
  <si>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</si>
  <si>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</si>
  <si>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</si>
  <si>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</si>
  <si>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</si>
  <si>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</si>
  <si>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</si>
  <si>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</si>
  <si>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</si>
  <si>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</si>
  <si>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</si>
  <si>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</si>
  <si>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</si>
  <si>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</si>
  <si>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</si>
  <si>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</si>
  <si>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</si>
  <si>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</si>
  <si>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</si>
  <si>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</si>
  <si>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</si>
  <si>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</si>
  <si>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</si>
  <si>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</si>
  <si>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</si>
  <si>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</si>
  <si>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</si>
  <si>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</si>
  <si>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</si>
  <si>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</si>
  <si>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</si>
  <si>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</si>
  <si>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</si>
  <si>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</si>
  <si>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</si>
  <si>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</si>
  <si>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</si>
  <si>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</si>
  <si>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</si>
  <si>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</si>
  <si>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</si>
  <si>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</si>
  <si>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</si>
  <si>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</si>
  <si>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</si>
  <si>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</si>
  <si>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</si>
  <si>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</si>
  <si>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</si>
  <si>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</si>
  <si>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</si>
  <si>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</si>
  <si>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</si>
  <si>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</si>
  <si>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</si>
  <si>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</si>
  <si>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</si>
  <si>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</si>
  <si>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</si>
  <si>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</si>
  <si>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</si>
  <si>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</si>
  <si>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</si>
  <si>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</si>
  <si>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</si>
  <si>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</si>
  <si>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</si>
  <si>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</si>
  <si>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</si>
  <si>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</si>
  <si>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</si>
  <si>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</si>
  <si>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</si>
  <si>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</si>
  <si>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</si>
  <si>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</si>
  <si>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</si>
  <si>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</si>
  <si>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</si>
  <si>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</si>
  <si>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</si>
  <si>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</si>
  <si>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</si>
  <si>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</si>
  <si>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</si>
  <si>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</si>
  <si>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</si>
  <si>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</si>
  <si>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</si>
  <si>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</si>
  <si>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</si>
  <si>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</si>
  <si>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</si>
  <si>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</si>
  <si>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</si>
  <si>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</si>
  <si>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</si>
  <si>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</si>
  <si>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</si>
  <si>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</si>
  <si>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</si>
  <si>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</si>
  <si>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</si>
  <si>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</si>
  <si>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</si>
  <si>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</si>
  <si>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</si>
  <si>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</si>
  <si>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</si>
  <si>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</si>
  <si>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</si>
  <si>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</si>
  <si>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</si>
  <si>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</si>
  <si>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</si>
  <si>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</si>
  <si>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</si>
  <si>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</si>
  <si>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</si>
  <si>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</si>
  <si>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</si>
  <si>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</si>
  <si>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</si>
  <si>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</si>
  <si>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</si>
  <si>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</si>
  <si>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</si>
  <si>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</si>
  <si>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</si>
  <si>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</si>
  <si>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</si>
  <si>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</si>
  <si>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</si>
  <si>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</si>
  <si>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</si>
  <si>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</si>
  <si>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</si>
  <si>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</si>
  <si>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</si>
  <si>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</si>
  <si>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</si>
  <si>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</si>
  <si>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</si>
  <si>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</si>
  <si>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</si>
  <si>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</si>
  <si>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</si>
  <si>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</si>
  <si>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</si>
  <si>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</si>
  <si>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</si>
  <si>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</si>
  <si>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</si>
  <si>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</si>
  <si>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</si>
  <si>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</si>
  <si>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</si>
  <si>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</si>
  <si>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</si>
  <si>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</si>
  <si>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</si>
  <si>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</si>
  <si>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</si>
  <si>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</si>
  <si>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</si>
  <si>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</si>
  <si>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</si>
  <si>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</si>
  <si>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</si>
  <si>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</si>
  <si>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</si>
  <si>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</si>
  <si>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</si>
  <si>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</si>
  <si>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</si>
  <si>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</si>
  <si>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</si>
  <si>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</si>
  <si>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</si>
  <si>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</si>
  <si>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</si>
  <si>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</si>
  <si>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</si>
  <si>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</si>
  <si>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</si>
  <si>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</si>
  <si>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</si>
  <si>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</si>
  <si>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</si>
  <si>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</si>
  <si>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</si>
  <si>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</si>
  <si>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</si>
  <si>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</si>
  <si>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</si>
  <si>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</si>
  <si>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</si>
  <si>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</si>
  <si>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</si>
  <si>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</si>
  <si>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</si>
  <si>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</si>
  <si>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</si>
  <si>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</si>
  <si>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</si>
  <si>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</si>
  <si>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</si>
  <si>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</si>
  <si>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</si>
  <si>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</si>
  <si>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</si>
  <si>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</si>
  <si>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</si>
  <si>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</si>
  <si>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</si>
  <si>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</si>
  <si>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</si>
  <si>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</si>
  <si>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</si>
  <si>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</si>
  <si>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</si>
  <si>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</si>
  <si>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</si>
  <si>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</si>
  <si>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</si>
  <si>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</si>
  <si>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</si>
  <si>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</si>
  <si>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</si>
  <si>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</si>
  <si>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</si>
  <si>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</si>
  <si>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</si>
  <si>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</si>
  <si>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</si>
  <si>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</si>
  <si>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</si>
  <si>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</si>
  <si>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</si>
  <si>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</si>
  <si>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</si>
  <si>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</si>
  <si>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</si>
  <si>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</si>
  <si>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</si>
  <si>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</si>
  <si>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</si>
  <si>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</si>
  <si>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</si>
  <si>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</si>
  <si>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</si>
  <si>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</si>
  <si>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</si>
  <si>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</si>
  <si>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</si>
  <si>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</si>
  <si>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</si>
  <si>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</si>
  <si>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</si>
  <si>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</si>
  <si>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</si>
  <si>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</si>
  <si>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</si>
  <si>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</si>
  <si>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</si>
  <si>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</si>
  <si>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</si>
  <si>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</si>
  <si>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</si>
  <si>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</si>
  <si>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</si>
  <si>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</si>
  <si>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</si>
  <si>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</si>
  <si>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</si>
  <si>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</si>
  <si>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</si>
  <si>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</si>
  <si>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</si>
  <si>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</si>
  <si>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</si>
  <si>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</si>
  <si>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</si>
  <si>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</si>
  <si>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</si>
  <si>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</si>
  <si>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</si>
  <si>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</si>
  <si>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</si>
  <si>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</si>
  <si>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</si>
  <si>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</si>
  <si>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</si>
  <si>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</si>
  <si>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</si>
  <si>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</si>
  <si>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</si>
  <si>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</si>
  <si>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</si>
  <si>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</si>
  <si>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</si>
  <si>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</si>
  <si>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</si>
  <si>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</si>
  <si>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</si>
  <si>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</si>
  <si>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</si>
  <si>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</si>
  <si>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</si>
  <si>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</si>
  <si>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</si>
  <si>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</si>
  <si>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</si>
  <si>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</si>
  <si>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</si>
  <si>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</si>
  <si>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</si>
  <si>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</si>
  <si>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</si>
  <si>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</si>
  <si>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</si>
  <si>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</si>
  <si>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</si>
  <si>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</si>
  <si>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</si>
  <si>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</si>
  <si>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</si>
  <si>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</si>
  <si>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</si>
  <si>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</si>
  <si>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</si>
  <si>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</si>
  <si>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</si>
  <si>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</si>
  <si>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</si>
  <si>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</si>
  <si>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</si>
  <si>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</si>
  <si>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</si>
  <si>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</si>
  <si>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</si>
  <si>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</si>
  <si>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</si>
  <si>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</si>
  <si>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</si>
  <si>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</si>
  <si>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</si>
  <si>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</si>
  <si>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</si>
  <si>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</si>
  <si>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</si>
  <si>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</si>
  <si>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</si>
  <si>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</si>
  <si>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</si>
  <si>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</si>
  <si>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</si>
  <si>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</si>
  <si>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</si>
  <si>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</si>
  <si>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</si>
  <si>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</si>
  <si>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</si>
  <si>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</si>
  <si>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</si>
  <si>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</si>
  <si>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</si>
  <si>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</si>
  <si>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</si>
  <si>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</si>
  <si>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</si>
  <si>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</si>
  <si>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</si>
  <si>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</si>
  <si>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</si>
  <si>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</si>
  <si>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</si>
  <si>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</si>
  <si>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</si>
  <si>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</si>
  <si>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</si>
  <si>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</si>
  <si>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</si>
  <si>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</si>
  <si>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</si>
  <si>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</si>
  <si>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</si>
  <si>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</si>
  <si>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</si>
  <si>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</si>
  <si>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</si>
  <si>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</si>
  <si>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</si>
  <si>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</si>
  <si>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</si>
  <si>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</si>
  <si>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</si>
  <si>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</si>
  <si>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</si>
  <si>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</si>
  <si>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</si>
  <si>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</si>
  <si>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</si>
  <si>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</si>
  <si>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</si>
  <si>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</si>
  <si>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</si>
  <si>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</si>
  <si>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</si>
  <si>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</si>
  <si>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</si>
  <si>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</si>
  <si>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</si>
  <si>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</si>
  <si>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</si>
  <si>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</si>
  <si>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</si>
  <si>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</si>
  <si>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</si>
  <si>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</si>
  <si>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</si>
  <si>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</si>
  <si>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</si>
  <si>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</si>
  <si>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</si>
  <si>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</si>
  <si>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</si>
  <si>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</si>
  <si>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</si>
  <si>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</si>
  <si>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</si>
  <si>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</si>
  <si>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</si>
  <si>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</si>
  <si>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</si>
  <si>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</si>
  <si>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</si>
  <si>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</si>
  <si>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</si>
  <si>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</si>
  <si>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</si>
  <si>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</si>
  <si>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</si>
  <si>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</si>
  <si>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</si>
  <si>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</si>
  <si>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</si>
  <si>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</si>
  <si>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</si>
  <si>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</si>
  <si>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</si>
  <si>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</si>
  <si>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</si>
  <si>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</si>
  <si>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</si>
  <si>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</si>
  <si>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</si>
  <si>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</si>
  <si>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</si>
  <si>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</si>
  <si>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</si>
  <si>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</si>
  <si>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</si>
  <si>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</si>
  <si>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</si>
  <si>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</si>
  <si>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</si>
  <si>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</si>
  <si>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</si>
  <si>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</si>
  <si>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</si>
  <si>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</si>
  <si>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</si>
  <si>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</si>
  <si>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</si>
  <si>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</si>
  <si>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</si>
  <si>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</si>
  <si>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</si>
  <si>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</si>
  <si>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</si>
  <si>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</si>
  <si>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</si>
  <si>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</si>
  <si>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</si>
  <si>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</si>
  <si>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</si>
  <si>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</si>
  <si>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</si>
  <si>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</si>
  <si>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</si>
  <si>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</si>
  <si>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</si>
  <si>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</si>
  <si>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</si>
  <si>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</si>
  <si>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</si>
  <si>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</si>
  <si>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</si>
  <si>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</si>
  <si>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</si>
  <si>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</si>
  <si>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</si>
  <si>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</si>
  <si>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</si>
  <si>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</si>
  <si>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</si>
  <si>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</si>
  <si>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</si>
  <si>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</si>
  <si>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</si>
  <si>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</si>
  <si>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</si>
  <si>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</si>
  <si>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</si>
  <si>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</si>
  <si>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</si>
  <si>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</si>
  <si>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</si>
  <si>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</si>
  <si>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</si>
  <si>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</si>
  <si>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</si>
  <si>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</si>
  <si>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</si>
  <si>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</si>
  <si>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</si>
  <si>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</si>
  <si>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</si>
  <si>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</si>
  <si>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</si>
  <si>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</si>
  <si>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</si>
  <si>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</si>
  <si>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</si>
  <si>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</si>
  <si>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</si>
  <si>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</si>
  <si>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</si>
  <si>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</si>
  <si>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</si>
  <si>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</si>
  <si>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</si>
  <si>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</si>
  <si>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</si>
  <si>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</si>
  <si>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</si>
  <si>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</si>
  <si>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</si>
  <si>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</si>
  <si>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</si>
  <si>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</si>
  <si>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</si>
  <si>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</si>
  <si>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</si>
  <si>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</si>
  <si>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</si>
  <si>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</si>
  <si>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</si>
  <si>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</si>
  <si>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</si>
  <si>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</si>
  <si>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</si>
  <si>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</si>
  <si>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</si>
  <si>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</si>
  <si>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</si>
  <si>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</si>
  <si>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</si>
  <si>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</si>
  <si>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</si>
  <si>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</si>
  <si>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</si>
  <si>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</si>
  <si>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</si>
  <si>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</si>
  <si>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</si>
  <si>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</si>
  <si>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</si>
  <si>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</si>
  <si>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</si>
  <si>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</si>
  <si>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</si>
  <si>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</si>
  <si>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</si>
  <si>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</si>
  <si>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</si>
  <si>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</si>
  <si>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</si>
  <si>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</si>
  <si>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</si>
  <si>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</si>
  <si>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</si>
  <si>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</si>
  <si>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</si>
  <si>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</si>
  <si>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</si>
  <si>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</si>
  <si>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</si>
  <si>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</si>
  <si>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</si>
  <si>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</si>
  <si>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</si>
  <si>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</si>
  <si>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</si>
  <si>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</si>
  <si>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</si>
  <si>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</si>
  <si>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</si>
  <si>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</si>
  <si>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</si>
  <si>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</si>
  <si>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</si>
  <si>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</si>
  <si>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</si>
  <si>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</si>
  <si>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</si>
  <si>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</si>
  <si>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</si>
  <si>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</si>
  <si>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</si>
  <si>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</si>
  <si>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</si>
  <si>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</si>
  <si>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</si>
  <si>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</si>
  <si>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</si>
  <si>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</si>
  <si>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</si>
  <si>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</si>
  <si>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</si>
  <si>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</si>
  <si>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</si>
  <si>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</si>
  <si>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</si>
  <si>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</si>
  <si>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</si>
  <si>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</si>
  <si>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</si>
  <si>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</si>
  <si>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</si>
  <si>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</si>
  <si>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</si>
  <si>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</si>
  <si>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</si>
  <si>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</si>
  <si>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</si>
  <si>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</si>
  <si>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</si>
  <si>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</si>
  <si>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</si>
  <si>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</si>
  <si>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</si>
  <si>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</si>
  <si>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</si>
  <si>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</si>
  <si>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</si>
  <si>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</si>
  <si>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</si>
  <si>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</si>
  <si>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</si>
  <si>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</si>
  <si>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</si>
  <si>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</si>
  <si>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</si>
  <si>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</si>
  <si>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</si>
  <si>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</si>
  <si>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</si>
  <si>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</si>
  <si>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</si>
  <si>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</si>
  <si>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</si>
  <si>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</si>
  <si>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</si>
  <si>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</si>
  <si>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</si>
  <si>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</si>
  <si>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</si>
  <si>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</si>
  <si>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</si>
  <si>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</si>
  <si>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</si>
  <si>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</si>
  <si>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</si>
  <si>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</si>
  <si>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</si>
  <si>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</si>
  <si>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</si>
  <si>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</si>
  <si>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</si>
  <si>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</si>
  <si>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</si>
  <si>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</si>
  <si>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</si>
  <si>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</si>
  <si>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</si>
  <si>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</si>
  <si>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</si>
  <si>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</si>
  <si>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</si>
  <si>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</si>
  <si>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</si>
  <si>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</si>
  <si>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</si>
  <si>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</si>
  <si>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</si>
  <si>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</si>
  <si>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</si>
  <si>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</si>
  <si>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</si>
  <si>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</si>
  <si>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</si>
  <si>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</si>
  <si>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</si>
  <si>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</si>
  <si>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</si>
  <si>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</si>
  <si>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</si>
  <si>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</si>
  <si>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</si>
  <si>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</si>
  <si>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</si>
  <si>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</si>
  <si>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</si>
  <si>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</si>
  <si>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</si>
  <si>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</si>
  <si>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</si>
  <si>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</si>
  <si>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</si>
  <si>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</si>
  <si>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</si>
  <si>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</si>
  <si>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</si>
  <si>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</si>
  <si>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</si>
  <si>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</si>
  <si>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</si>
  <si>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</si>
  <si>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</si>
  <si>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</si>
  <si>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</si>
  <si>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</si>
  <si>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</si>
  <si>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</si>
  <si>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</si>
  <si>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</si>
  <si>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</si>
  <si>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</si>
  <si>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</si>
  <si>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</si>
  <si>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</si>
  <si>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</si>
  <si>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</si>
  <si>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</si>
  <si>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</si>
  <si>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</si>
  <si>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</si>
  <si>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</si>
  <si>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</si>
  <si>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</si>
  <si>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</si>
  <si>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</si>
  <si>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</si>
  <si>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</si>
  <si>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</si>
  <si>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</si>
  <si>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</si>
  <si>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</si>
  <si>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</si>
  <si>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</si>
  <si>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</si>
  <si>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</si>
  <si>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</si>
  <si>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</si>
  <si>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</si>
  <si>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</si>
  <si>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</si>
  <si>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</si>
  <si>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</si>
  <si>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</si>
  <si>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</si>
  <si>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</si>
  <si>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</si>
  <si>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</si>
  <si>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</si>
  <si>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</si>
  <si>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</si>
  <si>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</si>
  <si>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</si>
  <si>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</si>
  <si>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</si>
  <si>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</si>
  <si>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</si>
  <si>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</si>
  <si>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</si>
  <si>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</si>
  <si>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</si>
  <si>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</si>
  <si>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</si>
  <si>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</si>
  <si>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</si>
  <si>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</si>
  <si>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</si>
  <si>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</si>
  <si>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</si>
  <si>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</si>
  <si>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</si>
  <si>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</si>
  <si>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</si>
  <si>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</si>
  <si>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</si>
  <si>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</si>
  <si>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</si>
  <si>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</si>
  <si>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</si>
  <si>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</si>
  <si>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</si>
  <si>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</si>
  <si>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</si>
  <si>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</si>
  <si>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</si>
  <si>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</si>
  <si>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</si>
  <si>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</si>
  <si>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</si>
  <si>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</si>
  <si>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</si>
  <si>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</si>
  <si>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</si>
  <si>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</si>
  <si>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</si>
  <si>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</si>
  <si>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</si>
  <si>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</si>
  <si>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</si>
  <si>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</si>
  <si>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</si>
  <si>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</si>
  <si>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</si>
  <si>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</si>
  <si>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</si>
  <si>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</si>
  <si>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</si>
  <si>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</si>
  <si>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</si>
  <si>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</si>
  <si>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</si>
  <si>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</si>
  <si>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</si>
  <si>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</si>
  <si>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</si>
  <si>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</si>
  <si>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</si>
  <si>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</si>
  <si>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</si>
  <si>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</si>
  <si>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</si>
  <si>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</si>
  <si>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</si>
  <si>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</si>
  <si>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</si>
  <si>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</si>
  <si>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</si>
  <si>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</si>
  <si>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</si>
  <si>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</si>
  <si>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</si>
  <si>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</si>
  <si>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</si>
  <si>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</si>
  <si>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</si>
  <si>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</si>
  <si>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</si>
  <si>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</si>
  <si>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</si>
  <si>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</si>
  <si>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</si>
  <si>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</si>
  <si>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</si>
  <si>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</si>
  <si>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</si>
  <si>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</si>
  <si>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</si>
  <si>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</si>
  <si>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</si>
  <si>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</si>
  <si>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</si>
  <si>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</si>
  <si>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</si>
  <si>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</si>
  <si>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</si>
  <si>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</si>
  <si>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</si>
  <si>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</si>
  <si>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</si>
  <si>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</si>
  <si>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</si>
  <si>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</si>
  <si>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</si>
  <si>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</si>
  <si>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</si>
  <si>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</si>
  <si>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</si>
  <si>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</si>
  <si>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</si>
  <si>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</si>
  <si>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</si>
  <si>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</si>
  <si>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</si>
  <si>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</si>
  <si>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</si>
  <si>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</si>
  <si>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</si>
  <si>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</si>
  <si>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</si>
  <si>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</si>
  <si>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</si>
  <si>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</si>
  <si>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</si>
  <si>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</si>
  <si>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</si>
  <si>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</si>
  <si>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</si>
  <si>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</si>
  <si>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</si>
  <si>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</si>
  <si>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</si>
  <si>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</si>
  <si>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</si>
  <si>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</si>
  <si>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</si>
  <si>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</si>
  <si>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</si>
  <si>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</si>
  <si>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</si>
  <si>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</si>
  <si>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</si>
  <si>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</si>
  <si>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</si>
  <si>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</si>
  <si>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</si>
  <si>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</si>
  <si>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</si>
  <si>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</si>
  <si>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</si>
  <si>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</si>
  <si>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</si>
  <si>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</si>
  <si>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</si>
  <si>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</si>
  <si>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</si>
  <si>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</si>
  <si>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</si>
  <si>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</si>
  <si>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</si>
  <si>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</si>
  <si>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</si>
  <si>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</si>
  <si>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</si>
  <si>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</si>
  <si>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</si>
  <si>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</si>
  <si>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</si>
  <si>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</si>
  <si>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</si>
  <si>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</si>
  <si>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</si>
  <si>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</si>
  <si>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</si>
  <si>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</si>
  <si>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</si>
  <si>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</si>
  <si>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</si>
  <si>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</si>
  <si>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</si>
  <si>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</si>
  <si>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</si>
  <si>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</si>
  <si>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</si>
  <si>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</si>
  <si>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</si>
  <si>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</si>
  <si>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</si>
  <si>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</si>
  <si>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</si>
  <si>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</si>
  <si>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</si>
  <si>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</si>
  <si>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</si>
  <si>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</si>
  <si>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</si>
  <si>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</si>
  <si>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</si>
  <si>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</si>
  <si>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</si>
  <si>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</si>
  <si>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</si>
  <si>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</si>
  <si>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</si>
  <si>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</si>
  <si>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</si>
  <si>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</si>
  <si>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</si>
  <si>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</si>
  <si>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</si>
  <si>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</si>
  <si>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</si>
  <si>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</si>
  <si>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</si>
  <si>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</si>
  <si>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</si>
  <si>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</si>
  <si>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</si>
  <si>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</si>
  <si>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</si>
  <si>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</si>
  <si>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</si>
  <si>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</si>
  <si>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</si>
  <si>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</si>
  <si>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</si>
  <si>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</si>
  <si>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</si>
  <si>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</si>
  <si>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</si>
  <si>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</si>
  <si>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</si>
  <si>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</si>
  <si>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</si>
  <si>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</si>
  <si>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</si>
  <si>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</si>
  <si>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</si>
  <si>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</si>
  <si>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</si>
  <si>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</si>
  <si>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</si>
  <si>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</si>
  <si>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</si>
  <si>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</si>
  <si>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</si>
  <si>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</si>
  <si>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</si>
  <si>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</si>
  <si>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</si>
  <si>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</si>
  <si>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</si>
  <si>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</si>
  <si>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</si>
  <si>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</si>
  <si>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</si>
  <si>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</si>
  <si>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</si>
  <si>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</si>
  <si>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</si>
  <si>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</si>
  <si>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</si>
  <si>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</si>
  <si>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</si>
  <si>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</si>
  <si>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</si>
  <si>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</si>
  <si>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</si>
  <si>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</si>
  <si>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</si>
  <si>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</si>
  <si>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</si>
  <si>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</si>
  <si>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</si>
  <si>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</si>
  <si>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</si>
  <si>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</si>
  <si>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</si>
  <si>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</si>
  <si>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</si>
  <si>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</si>
  <si>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</si>
  <si>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</si>
  <si>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</si>
  <si>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</si>
  <si>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</si>
  <si>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</si>
  <si>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</si>
  <si>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</si>
  <si>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</si>
  <si>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</si>
  <si>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</si>
  <si>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</si>
  <si>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</si>
  <si>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</si>
  <si>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</si>
  <si>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</si>
  <si>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</si>
  <si>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</si>
  <si>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</si>
  <si>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</si>
  <si>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</si>
  <si>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</si>
  <si>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</si>
  <si>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</si>
  <si>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</si>
  <si>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</si>
  <si>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</si>
  <si>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</si>
  <si>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</si>
  <si>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</si>
  <si>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</si>
  <si>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</si>
  <si>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</si>
  <si>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</si>
  <si>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</si>
  <si>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</si>
  <si>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</si>
  <si>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</si>
  <si>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</si>
  <si>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</si>
  <si>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</si>
  <si>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</si>
  <si>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</si>
  <si>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</si>
  <si>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</si>
  <si>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</si>
  <si>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</si>
  <si>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</si>
  <si>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</si>
  <si>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</si>
  <si>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</si>
  <si>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</si>
  <si>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</si>
  <si>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</si>
  <si>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</si>
  <si>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</si>
  <si>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</si>
  <si>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</si>
  <si>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</si>
  <si>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</si>
  <si>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</si>
  <si>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</si>
  <si>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</si>
  <si>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</si>
  <si>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</si>
  <si>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</si>
  <si>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</si>
  <si>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</si>
  <si>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</si>
  <si>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</si>
  <si>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</si>
  <si>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</si>
  <si>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</si>
  <si>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</si>
  <si>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</si>
  <si>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</si>
  <si>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</si>
  <si>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</si>
  <si>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</si>
  <si>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</si>
  <si>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</si>
  <si>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</si>
  <si>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</si>
  <si>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</si>
  <si>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</si>
  <si>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</si>
  <si>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</si>
  <si>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</si>
  <si>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</si>
  <si>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</si>
  <si>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</si>
  <si>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</si>
  <si>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</si>
  <si>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</si>
  <si>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</si>
  <si>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</si>
  <si>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</si>
  <si>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</si>
  <si>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</si>
  <si>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</si>
  <si>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</si>
  <si>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</si>
  <si>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</si>
  <si>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</si>
  <si>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</si>
  <si>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</si>
  <si>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</si>
  <si>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</si>
  <si>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</si>
  <si>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</si>
  <si>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</si>
  <si>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</si>
  <si>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</si>
  <si>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</si>
  <si>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</si>
  <si>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</si>
  <si>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</si>
  <si>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</si>
  <si>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</si>
  <si>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</si>
  <si>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</si>
  <si>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</si>
  <si>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</si>
  <si>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</si>
  <si>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</si>
  <si>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</si>
  <si>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</si>
  <si>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</si>
  <si>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</si>
  <si>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</si>
  <si>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</si>
  <si>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</si>
  <si>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</si>
  <si>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</si>
  <si>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</si>
  <si>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</si>
  <si>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</si>
  <si>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</si>
  <si>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</si>
  <si>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</si>
  <si>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</si>
  <si>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</si>
  <si>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</si>
  <si>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</si>
  <si>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</si>
  <si>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</si>
  <si>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</si>
  <si>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</si>
  <si>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</si>
  <si>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</si>
  <si>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</si>
  <si>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</si>
  <si>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</si>
  <si>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</si>
  <si>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</si>
  <si>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</si>
  <si>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</si>
  <si>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</si>
  <si>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</si>
  <si>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</si>
  <si>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</si>
  <si>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</si>
  <si>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</si>
  <si>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</si>
  <si>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</si>
  <si>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</si>
  <si>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</si>
  <si>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</si>
  <si>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</si>
  <si>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</si>
  <si>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</si>
  <si>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</si>
  <si>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</si>
  <si>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</si>
  <si>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</si>
  <si>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</si>
  <si>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</si>
  <si>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</si>
  <si>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</si>
  <si>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</si>
  <si>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</si>
  <si>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</si>
  <si>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</si>
  <si>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</si>
  <si>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</si>
  <si>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</si>
  <si>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</si>
  <si>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</si>
  <si>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</si>
  <si>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</si>
  <si>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</si>
  <si>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</si>
  <si>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</si>
  <si>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</si>
  <si>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</si>
  <si>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</si>
  <si>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</si>
  <si>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</si>
  <si>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</si>
  <si>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</si>
  <si>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</si>
  <si>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</si>
  <si>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</si>
  <si>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</si>
  <si>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</si>
  <si>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</si>
  <si>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</si>
  <si>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</si>
  <si>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</si>
  <si>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</si>
  <si>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</si>
  <si>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</si>
  <si>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</si>
  <si>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</si>
  <si>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</si>
  <si>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</si>
  <si>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</si>
  <si>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</si>
  <si>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</si>
  <si>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</si>
  <si>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</si>
  <si>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</si>
  <si>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</si>
  <si>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</si>
  <si>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</si>
  <si>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</si>
  <si>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</si>
  <si>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</si>
  <si>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</si>
  <si>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</si>
  <si>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</si>
  <si>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</si>
  <si>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</si>
  <si>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</si>
  <si>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</si>
  <si>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</si>
  <si>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</si>
  <si>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</si>
  <si>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</si>
  <si>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</si>
  <si>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</si>
  <si>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</si>
  <si>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</si>
  <si>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</si>
  <si>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</si>
  <si>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</si>
  <si>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</si>
  <si>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</si>
  <si>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</si>
  <si>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</si>
  <si>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</si>
  <si>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</si>
  <si>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</si>
  <si>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</si>
  <si>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</si>
  <si>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</si>
  <si>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</si>
  <si>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</si>
  <si>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</si>
  <si>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</si>
  <si>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</si>
  <si>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</si>
  <si>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</si>
  <si>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</si>
  <si>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</si>
  <si>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</si>
  <si>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</si>
  <si>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</si>
  <si>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</si>
  <si>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</si>
  <si>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</si>
  <si>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</si>
  <si>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</si>
  <si>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</si>
  <si>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</si>
  <si>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</si>
  <si>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</si>
  <si>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</si>
  <si>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</si>
  <si>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</si>
  <si>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</si>
  <si>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</si>
  <si>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</si>
  <si>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</si>
  <si>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</si>
  <si>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</si>
  <si>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</si>
  <si>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</si>
  <si>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</si>
  <si>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</si>
  <si>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</si>
  <si>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</si>
  <si>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</si>
  <si>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</si>
  <si>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</si>
  <si>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</si>
  <si>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</si>
  <si>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</si>
  <si>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</si>
  <si>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</si>
  <si>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</si>
  <si>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</si>
  <si>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</si>
  <si>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</si>
  <si>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</si>
  <si>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</si>
  <si>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</si>
  <si>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</si>
  <si>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</si>
  <si>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</si>
  <si>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</si>
  <si>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</si>
  <si>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</si>
  <si>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</si>
  <si>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</si>
  <si>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</si>
  <si>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</si>
  <si>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</si>
  <si>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</si>
  <si>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</si>
  <si>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</si>
  <si>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</si>
  <si>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</si>
  <si>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</si>
  <si>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</si>
  <si>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</si>
  <si>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</si>
  <si>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</si>
  <si>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</si>
  <si>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</si>
  <si>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</si>
  <si>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</si>
  <si>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</si>
  <si>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</si>
  <si>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</si>
  <si>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</si>
  <si>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</si>
  <si>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</si>
  <si>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</si>
  <si>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</si>
  <si>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</si>
  <si>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</si>
  <si>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</si>
  <si>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</si>
  <si>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</si>
  <si>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</si>
  <si>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</si>
  <si>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</si>
  <si>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</si>
  <si>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</si>
  <si>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</si>
  <si>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</si>
  <si>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</si>
  <si>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</si>
  <si>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</si>
  <si>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</si>
  <si>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</si>
  <si>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</si>
  <si>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</si>
  <si>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</si>
  <si>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</si>
  <si>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</si>
  <si>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</si>
  <si>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</si>
  <si>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</si>
  <si>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</si>
  <si>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</si>
  <si>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</si>
  <si>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</si>
  <si>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</si>
  <si>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</si>
  <si>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</si>
  <si>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</si>
  <si>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</si>
  <si>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</si>
  <si>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</si>
  <si>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</si>
  <si>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</si>
  <si>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</si>
  <si>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</si>
  <si>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</si>
  <si>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</si>
  <si>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</si>
  <si>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</si>
  <si>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</si>
  <si>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</si>
  <si>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</si>
  <si>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</si>
  <si>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</si>
  <si>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</si>
  <si>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</si>
  <si>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</si>
  <si>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</si>
  <si>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</si>
  <si>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</si>
  <si>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</si>
  <si>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</si>
  <si>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</si>
  <si>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</si>
  <si>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</si>
  <si>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</si>
  <si>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</si>
  <si>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</si>
  <si>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</si>
  <si>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</si>
  <si>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</si>
  <si>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</si>
  <si>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</si>
  <si>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</si>
  <si>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</si>
  <si>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</si>
  <si>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</si>
  <si>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</si>
  <si>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</si>
  <si>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</si>
  <si>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</si>
  <si>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</si>
  <si>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</si>
  <si>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</si>
  <si>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</si>
  <si>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</si>
  <si>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</si>
  <si>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</si>
  <si>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</si>
  <si>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</si>
  <si>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</si>
  <si>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</si>
  <si>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</si>
  <si>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</si>
  <si>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</si>
  <si>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</si>
  <si>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</si>
  <si>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</si>
  <si>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</si>
  <si>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</si>
  <si>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</si>
  <si>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</si>
  <si>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</si>
  <si>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</si>
  <si>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</si>
  <si>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</si>
  <si>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</si>
  <si>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</si>
  <si>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</si>
  <si>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</si>
  <si>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</si>
  <si>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</si>
  <si>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</si>
  <si>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</si>
  <si>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</si>
  <si>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</si>
  <si>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</si>
  <si>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</si>
  <si>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</si>
  <si>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</si>
  <si>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</si>
  <si>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</si>
  <si>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</si>
  <si>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</si>
  <si>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</si>
  <si>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</si>
  <si>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</si>
  <si>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</si>
  <si>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</si>
  <si>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</si>
  <si>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</si>
  <si>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</si>
  <si>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</si>
  <si>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</si>
  <si>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</si>
  <si>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</si>
  <si>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</si>
  <si>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</si>
  <si>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</si>
  <si>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</si>
  <si>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</si>
  <si>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</si>
  <si>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</si>
  <si>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</si>
  <si>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</si>
  <si>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</si>
  <si>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</si>
  <si>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</si>
  <si>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</si>
  <si>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</si>
  <si>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</si>
  <si>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</si>
  <si>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</si>
  <si>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</si>
  <si>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</si>
  <si>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</si>
  <si>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</si>
  <si>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</si>
  <si>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</si>
  <si>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</si>
  <si>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</si>
  <si>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</si>
  <si>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</si>
  <si>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</si>
  <si>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</si>
  <si>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</si>
  <si>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</si>
  <si>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</si>
  <si>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</si>
  <si>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</si>
  <si>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</si>
  <si>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</si>
  <si>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</si>
  <si>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</si>
  <si>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</si>
  <si>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</si>
  <si>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</si>
  <si>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</si>
  <si>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</si>
  <si>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</si>
  <si>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</si>
  <si>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</si>
  <si>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</si>
  <si>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</si>
  <si>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</si>
  <si>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</si>
  <si>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</si>
  <si>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</si>
  <si>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</si>
  <si>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</si>
  <si>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</si>
  <si>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</si>
  <si>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</si>
  <si>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</si>
  <si>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</si>
  <si>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</si>
  <si>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</si>
  <si>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</si>
  <si>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</si>
  <si>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</si>
  <si>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</si>
  <si>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</si>
  <si>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</si>
  <si>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</si>
  <si>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</si>
  <si>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</si>
  <si>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</si>
  <si>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</si>
  <si>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</si>
  <si>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</si>
  <si>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</si>
  <si>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</si>
  <si>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</si>
  <si>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</si>
  <si>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</si>
  <si>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</si>
  <si>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</si>
  <si>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</si>
  <si>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</si>
  <si>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</si>
  <si>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</si>
  <si>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</si>
  <si>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</si>
  <si>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</si>
  <si>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</si>
  <si>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</si>
  <si>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</si>
  <si>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</si>
  <si>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</si>
  <si>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</si>
  <si>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</si>
  <si>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</si>
  <si>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</si>
  <si>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</si>
  <si>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</si>
  <si>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</si>
  <si>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</si>
  <si>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</si>
  <si>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</si>
  <si>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</si>
  <si>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</si>
  <si>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</si>
  <si>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</si>
  <si>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</si>
  <si>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</si>
  <si>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</si>
  <si>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</si>
  <si>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</si>
  <si>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</si>
  <si>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</si>
  <si>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</si>
  <si>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</si>
  <si>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</si>
  <si>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</si>
  <si>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</si>
  <si>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</si>
  <si>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</si>
  <si>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</si>
  <si>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</si>
  <si>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</si>
  <si>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</si>
  <si>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</si>
  <si>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</si>
  <si>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</si>
  <si>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</si>
  <si>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</si>
  <si>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</si>
  <si>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</si>
  <si>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</si>
  <si>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</si>
  <si>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</si>
  <si>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</si>
  <si>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</si>
  <si>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</si>
  <si>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</si>
  <si>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</si>
  <si>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</si>
  <si>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</si>
  <si>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</si>
  <si>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</si>
  <si>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</si>
  <si>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</si>
  <si>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</si>
  <si>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</si>
  <si>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</si>
  <si>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</si>
  <si>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</si>
  <si>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</si>
  <si>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</si>
  <si>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</si>
  <si>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</si>
  <si>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</si>
  <si>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</si>
  <si>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</si>
  <si>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</si>
  <si>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</si>
  <si>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</si>
  <si>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</si>
  <si>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</si>
  <si>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</si>
  <si>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</si>
  <si>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</si>
  <si>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</si>
  <si>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</si>
  <si>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</si>
  <si>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</si>
  <si>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</si>
  <si>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</si>
  <si>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</si>
  <si>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</si>
  <si>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</si>
  <si>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</si>
  <si>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</si>
  <si>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</si>
  <si>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</si>
  <si>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</si>
  <si>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</si>
  <si>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</si>
  <si>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</si>
  <si>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</si>
  <si>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</si>
  <si>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</si>
  <si>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</si>
  <si>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</si>
  <si>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</si>
  <si>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</si>
  <si>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</si>
  <si>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</si>
  <si>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</si>
  <si>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</si>
  <si>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</si>
  <si>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</si>
  <si>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</si>
  <si>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</si>
  <si>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</si>
  <si>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</si>
  <si>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</si>
  <si>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</si>
  <si>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</si>
  <si>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</si>
  <si>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</si>
  <si>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</si>
  <si>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</si>
  <si>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</si>
  <si>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</si>
  <si>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</si>
  <si>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</si>
  <si>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</si>
  <si>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</si>
  <si>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</si>
  <si>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</si>
  <si>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</si>
  <si>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</si>
  <si>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</si>
  <si>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</si>
  <si>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</si>
  <si>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</si>
  <si>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</si>
  <si>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</si>
  <si>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</si>
  <si>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</si>
  <si>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</si>
  <si>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</si>
  <si>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</si>
  <si>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</si>
  <si>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</si>
  <si>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</si>
  <si>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</si>
  <si>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</si>
  <si>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</si>
  <si>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</si>
  <si>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</si>
  <si>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</si>
  <si>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</si>
  <si>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</si>
  <si>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</si>
  <si>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</si>
  <si>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</si>
  <si>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</si>
  <si>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</si>
  <si>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</si>
  <si>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</si>
  <si>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</si>
  <si>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</si>
  <si>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</si>
  <si>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</si>
  <si>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</si>
  <si>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</si>
  <si>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</si>
  <si>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</si>
  <si>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</si>
  <si>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</si>
  <si>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</si>
  <si>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</si>
  <si>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</si>
  <si>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</si>
  <si>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</si>
  <si>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</si>
  <si>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</si>
  <si>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</si>
  <si>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</si>
  <si>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</si>
  <si>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</si>
  <si>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</si>
  <si>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</si>
  <si>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</si>
  <si>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</si>
  <si>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</si>
  <si>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</si>
  <si>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</si>
  <si>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</si>
  <si>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</si>
  <si>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</si>
  <si>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</si>
  <si>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</si>
  <si>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</si>
  <si>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</si>
  <si>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</si>
  <si>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</si>
  <si>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</si>
  <si>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</si>
  <si>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</si>
  <si>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</si>
  <si>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</si>
  <si>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</si>
  <si>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</si>
  <si>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</si>
  <si>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</si>
  <si>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</si>
  <si>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</si>
  <si>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</si>
  <si>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</si>
  <si>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</si>
  <si>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</si>
  <si>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</si>
  <si>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</si>
  <si>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</si>
  <si>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</si>
  <si>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</si>
  <si>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</si>
  <si>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</si>
  <si>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</si>
  <si>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</si>
  <si>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</si>
  <si>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</si>
  <si>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</si>
  <si>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</si>
  <si>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</si>
  <si>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</si>
  <si>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</si>
  <si>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</si>
  <si>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</si>
  <si>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</si>
  <si>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</si>
  <si>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</si>
  <si>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</si>
  <si>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</si>
  <si>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</si>
  <si>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</si>
  <si>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</si>
  <si>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</si>
  <si>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</si>
  <si>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</si>
  <si>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</si>
  <si>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</si>
  <si>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Construção do Centro de Eventos</t>
  </si>
  <si>
    <t>SERVIÇOS PRELIMINARES</t>
  </si>
  <si>
    <t>ADMINISTRAÇÃO LOCAL</t>
  </si>
  <si>
    <t>FUNDAÇÕES</t>
  </si>
  <si>
    <t>ESTRUTURAS METÁLICAS - SUPERESTRUTURA</t>
  </si>
  <si>
    <t>COBERTURA</t>
  </si>
  <si>
    <t>PISO</t>
  </si>
  <si>
    <t>ALVENARIA E REVESTIMENTO DE PAREDE</t>
  </si>
  <si>
    <t>ELÉTRICA</t>
  </si>
  <si>
    <t>HIDROSSANITÁRIO E DRENAGEM</t>
  </si>
  <si>
    <t>ESQUADRIAS</t>
  </si>
  <si>
    <t>PPCI</t>
  </si>
  <si>
    <t>SERVIÇOS COMPLEMENTARES</t>
  </si>
  <si>
    <t>FORNECIMENTO E INSTALAÇÃO DE PLACA DE OBRA COM CHAPA GALVANIZADA E ESTRUTURA DE MADEIRA. AF_03/2022_PS</t>
  </si>
  <si>
    <t>Locação de obra por topógrafo, incluindo nivelamento e estaqueamento</t>
  </si>
  <si>
    <t>ESCAVAÇÃO MECANIZADA PARA BLOCO DE COROAMENTO OU SAPATA COM RETROESCAVADEIRA (INCLUINDO ESCAVAÇÃO PARA COLOCAÇÃO DE FÔRMAS). AF_06/2017</t>
  </si>
  <si>
    <t>ESCAVAÇÃO MECANIZADA PARA VIGA BALDRAME COM MINI-ESCAVADEIRA (INCLUINDO ESCAVAÇÃO PARA COLOCAÇÃO DE FÔRMAS). AF_06/2017</t>
  </si>
  <si>
    <t>LASTRO COM MATERIAL GRANULAR (PEDRA BRITADA N.1 E PEDRA BRITADA N.2), APLICADO EM PISOS OU LAJES SOBRE SOLO, ESPESSURA DE *10 CM*. AF_07/2019</t>
  </si>
  <si>
    <t>FABRICAÇÃO, MONTAGEM E DESMONTAGEM DE FÔRMA PARA SAPATA, EM MADEIRA SERRADA, E=25 MM, 4 UTILIZAÇÕES. AF_06/2017</t>
  </si>
  <si>
    <t>MONTAGEM E DESMONTAGEM DE FÔRMA DE PILARES RETANGULARES E ESTRUTURAS SIMILARES, PÉ-DIREITO SIMPLES, EM CHAPA DE MADEIRA COMPENSADA RESINADA, 8 UTILIZAÇÕES. AF_09/2020</t>
  </si>
  <si>
    <t>FABRICAÇÃO, MONTAGEM E DESMONTAGEM DE FÔRMA PARA VIGA BALDRAME, EM MADEIRA SERRADA, E=25 MM, 4 UTILIZAÇÕES. AF_06/2017</t>
  </si>
  <si>
    <t>ARMAÇÃO DE BLOCO, VIGA BALDRAME OU SAPATA UTILIZANDO AÇO CA-50 DE 6,3 MM - MONTAGEM. AF_06/2017</t>
  </si>
  <si>
    <t>ARMAÇÃO DE BLOCO, VIGA BALDRAME OU SAPATA UTILIZANDO AÇO CA-50 DE 8 MM - MONTAGEM. AF_06/2017</t>
  </si>
  <si>
    <t>ARMAÇÃO DE BLOCO, VIGA BALDRAME OU SAPATA UTILIZANDO AÇO CA-50 DE 10 MM - MONTAGEM. AF_06/2017</t>
  </si>
  <si>
    <t>ARMAÇÃO DE BLOCO, VIGA BALDRAME E SAPATA UTILIZANDO AÇO CA-60 DE 5 MM - MONTAGEM. AF_06/2017</t>
  </si>
  <si>
    <t>CONCRETAGEM DE SAPATAS, FCK 30 MPA, COM USO DE BOMBA  LANÇAMENTO, ADENSAMENTO E ACABAMENTO. AF_11/2016</t>
  </si>
  <si>
    <t>CONCRETAGEM DE PILARES, FCK = 25 MPA, COM USO DE BOMBA - LANÇAMENTO, ADENSAMENTO E ACABAMENTO. AF_02/2022_PS</t>
  </si>
  <si>
    <t>CONCRETAGEM DE VIGAS E LAJES, FCK=25 MPA, PARA LAJES MACIÇAS OU NERVURADAS COM USO DE BOMBA - LANÇAMENTO, ADENSAMENTO E ACABAMENTO. AF_02/2022_PS</t>
  </si>
  <si>
    <t>IMPERMEABILIZAÇÃO DE SUPERFÍCIE COM EMULSÃO ASFÁLTICA, 2 DEMÃOS AF_06/2018</t>
  </si>
  <si>
    <t>PILAR METÁLICO PERFIL LAMINADO OU SOLDADO EM AÇO ESTRUTURAL, COM CONEXÕES SOLDADAS, INCLUSOS MÃO DE OBRA, TRANSPORTE E IÇAMENTO UTILIZANDO GUINDASTE - FORNECIMENTO E INSTALAÇÃO. AF_01/2020_PA</t>
  </si>
  <si>
    <t>VIGA METÁLICA EM PERFIL LAMINADO OU SOLDADO EM AÇO ESTRUTURAL, COM CONEXÕES SOLDADAS, INCLUSOS MÃO DE OBRA, TRANSPORTE E IÇAMENTO UTILIZANDO GUINDASTE - FORNECIMENTO E INSTALAÇÃO. AF_01/2020_PA</t>
  </si>
  <si>
    <t>FABRICAÇÃO E INSTALAÇÃO DE TESOURA (INTEIRA OU MEIA) EM AÇO, VÃOS MAIORES OU IGUAIS A 3,0 M E MENORES OU IGUAL A 6,0 M, INCLUSO IÇAMENTO. AF_07/2019</t>
  </si>
  <si>
    <t>FABRICAÇÃO E INSTALAÇÃO DE TESOURA (INTEIRA OU MEIA) EM AÇO, VÃOS MAIORES QUE 6,0 M E MENORES QUE 12,0 M, INCLUSO IÇAMENTO. AF_07/2019</t>
  </si>
  <si>
    <t>TRAMA DE AÇO COMPOSTA POR TERÇAS PARA TELHADOS DE ATÉ 2 ÁGUAS PARA TELHA ONDULADA DE FIBROCIMENTO, METÁLICA, PLÁSTICA OU TERMOACÚSTICA, INCLUSO TRANSPORTE VERTICAL (EM KG). AF_07/2019</t>
  </si>
  <si>
    <t>PINTURA COM TINTA ALQUÍDICA DE ACABAMENTO (ESMALTE SINTÉTICO FOSCO) PULVERIZADA SOBRE PERFIL METÁLICO EXECUTADO EM FÁBRICA (POR DEMÃO). AF_01/2020_PE</t>
  </si>
  <si>
    <t>JATEAMENTO ABRASIVO COM GRANALHA DE AÇO EM PERFIL METÁLICO EM FÁBRICA. AF_01/2020</t>
  </si>
  <si>
    <t>PINTURA COM TINTA ALQUÍDICA DE FUNDO (TIPO ZARCÃO) PULVERIZADA SOBRE PERFIL METÁLICO EXECUTADO EM FÁBRICA (POR DEMÃO). AF_01/2020_PE</t>
  </si>
  <si>
    <t>TELHAMENTO COM TELHA DE AÇO/ALUMÍNIO, COM ISOPOR E FILME AMADEIRADO, E = 0,5 MM, INCLUSO IÇAMENTO. (Cód. adaptado 94213)</t>
  </si>
  <si>
    <t>CUMEEIRA EM AÇO/ALUMÍNIO E = 0,5 MM, SEÇÃO DE 30 cm (ref.: SINAPI 100327)</t>
  </si>
  <si>
    <t>EXECUÇÃO DE PASSEIO (CALÇADA) OU PISO DE CONCRETO COM CONCRETO MOLDADO IN LOCO, USINADO, ACABAMENTO CONVENCIONAL, ESPESSURA 8 CM, ARMADO. AF_08/2022 - COM LONA PLÁSTICA E JUNTAS DE CONTRAÇÃO. (Ref.: 94995)</t>
  </si>
  <si>
    <t>EXECUÇÃO DE PASSEIO (CALÇADA) OU PISO DE CONCRETO COM CONCRETO MOLDADO IN LOCO, USINADO, ESPESSURA 8 CM, ARMADO. AF_08/2022 - COM LONA PLÁSTICA, JUNTAS DE CONTRAÇÃO E ACABAMENTO POLIDO. (Ref.: 94995)</t>
  </si>
  <si>
    <t>REVESTIMENTO CERÂMICO PARA PISO COM PLACAS TIPO PORCELANATO DE DIMENSÕES 60X60 CM APLICADA EM AMBIENTES DE ÁREA MENOR QUE 5 M². AF_02/2023_PE</t>
  </si>
  <si>
    <t>SOLEIRA EM MÁRMORE, LARGURA 15 CM, ESPESSURA 2,0 CM. AF_09/2020</t>
  </si>
  <si>
    <t>PEITORIL LINEAR EM GRANITO OU MÁRMORE, L = 15CM, COMPRIMENTO DE ATÉ 2M, ASSENTADO COM ARGAMASSA 1:6 COM ADITIVO. AF_11/2020</t>
  </si>
  <si>
    <t>ALVENARIA DE VEDAÇÃO DE BLOCOS CERÂMICOS FURADOS NA VERTICAL DE 14X19X39 CM (ESPESSURA 14 CM) E ARGAMASSA DE ASSENTAMENTO COM PREPARO MANUAL. AF_12/2021</t>
  </si>
  <si>
    <t>CHAPISCO APLICADO EM ALVENARIA (COM PRESENÇA DE VÃOS) E ESTRUTURAS DE CONCRETO DE FACHADA, COM COLHER DE PEDREIRO.  ARGAMASSA TRAÇO 1:3 COM PREPARO EM BETONEIRA 400L. AF_10/2022</t>
  </si>
  <si>
    <t>EMBOÇO OU MASSA ÚNICA EM ARGAMASSA TRAÇO 1:2:8, PREPARO MANUAL, APLICADA MANUALMENTE EM PANOS DE FACHADA COM PRESENÇA DE VÃOS, ESPESSURA DE 25 MM. AF_08/2022</t>
  </si>
  <si>
    <t>APLICAÇÃO MANUAL DE MASSA ACRÍLICA EM PAREDES EXTERNAS DE CASAS, DUAS DEMÃOS. AF_05/2017</t>
  </si>
  <si>
    <t>CHAPISCO APLICADO EM ALVENARIAS E ESTRUTURAS DE CONCRETO INTERNAS, COM COLHER DE PEDREIRO.  ARGAMASSA TRAÇO 1:3 COM PREPARO EM BETONEIRA 400L. AF_10/2022</t>
  </si>
  <si>
    <t>EMBOÇO, PARA RECEBIMENTO DE CERÂMICA, EM ARGAMASSA TRAÇO 1:2:8, PREPARO MECÂNICO COM BETONEIRA 400L, APLICADO MANUALMENTE EM FACES INTERNAS DE PAREDES, PARA AMBIENTE COM ÁREA MENOR QUE 5M2, ESPESSURA DE 10MM, COM EXECUÇÃO DE TALISCAS. AF_06/2014</t>
  </si>
  <si>
    <t>REVESTIMENTO CERÂMICO PARA PAREDES INTERNAS COM PLACAS TIPO ESMALTADA EXTRA DE DIMENSÕES 60X60 CM APLICADAS A MEIA ALTURA DAS PAREDES. AF_02/2023_PE</t>
  </si>
  <si>
    <t>MASSA ÚNICA, PARA RECEBIMENTO DE PINTURA, EM ARGAMASSA TRAÇO 1:2:8, PREPARO MECÂNICO COM BETONEIRA 400L, APLICADA MANUALMENTE EM FACES INTERNAS DE PAREDES, ESPESSURA DE 20MM, COM EXECUÇÃO DE TALISCAS. AF_06/2014</t>
  </si>
  <si>
    <t>EMASSAMENTO COM MASSA LÁTEX, APLICAÇÃO EM PAREDE, UMA DEMÃO, LIXAMENTO MANUAL. AF_04/2023</t>
  </si>
  <si>
    <t>FUNDO SELADOR ACRÍLICO, APLICAÇÃO MANUAL EM PAREDE, UMA DEMÃO. AF_04/2023</t>
  </si>
  <si>
    <t>APLICAÇÃO MANUAL DE PINTURA COM TINTA TEXTURIZADA ACRÍLICA EM PAREDES EXTERNAS DE CASAS, UMA COR. AF_06/2014</t>
  </si>
  <si>
    <t xml:space="preserve">QUADRO DE DISTRIBUICAO COM BARRAMENTO TRIFASICO, DE SOBREPOR, EM CHAPA DE ACO GALVANIZADO, PARA 12 DISJUNTORES DIN, 100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</si>
  <si>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DISJUNTOR MONOPOLAR TIPO DIN, CORRENTE NOMINAL DE 10A - FORNECIMENTO E INSTALAÇÃO. AF_10/2020</t>
  </si>
  <si>
    <t>DISJUNTOR MONOPOLAR TIPO DIN, CORRENTE NOMINAL DE 20A - FORNECIMENTO E INSTALAÇÃO. AF_10/2020</t>
  </si>
  <si>
    <t xml:space="preserve">DISPOSITIVO DR, 2 POLOS, SENSIBILIDADE DE 30 MA, CORRENTE DE 40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</si>
  <si>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DISPOSITIVO DPS CLASSE II, 1 POLO, TENSAO MAXIMA DE 275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</si>
  <si>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DISJUNTOR MONOPOLAR TIPO DIN, CORRENTE NOMINAL DE 40A - FORNECIMENTO E INSTALAÇÃO. AF_10/2020</t>
  </si>
  <si>
    <t>LUMINÁRIA ARANDELA TIPO TARTARUGA, COM GRADE, DE SOBREPOR, COM 1 LÂMPADA FLUORESCENTE DE 15 W, SEM REATOR - FORNECIMENTO E INSTALAÇÃO. AF_02/2020</t>
  </si>
  <si>
    <t>LUMINÁRIA DE ALTA POTÊNCIA LED SMD, 200W, 6500K, FORNECIMENTO E INSTALAÇÃO - REF.: 97610</t>
  </si>
  <si>
    <t>LÂMPADA COMPACTA DE LED 10 W, BASE E27 - FORNECIMENTO E INSTALAÇÃO. AF_02/2020</t>
  </si>
  <si>
    <t>LUMINÁRIA DE EMERGÊNCIA TIPO BLOCO LED 18W 3000LM - REF.: 97599</t>
  </si>
  <si>
    <t>TOMADA MÉDIA DE EMBUTIR (2 MÓDULOS), 2P+T 20 A, INCLUINDO SUPORTE E PLACA - FORNECIMENTO E INSTALAÇÃO. AF_03/2023</t>
  </si>
  <si>
    <t>TOMADA MÉDIA DE EMBUTIR (3 MÓDULOS), 2P+T 10 A, INCLUINDO SUPORTE E PLACA - FORNECIMENTO E INSTALAÇÃO. AF_03/2023</t>
  </si>
  <si>
    <t>TOMADA ALTA DE EMBUTIR (1 MÓDULO), 2P+T 10 A, INCLUINDO SUPORTE E PLACA - FORNECIMENTO E INSTALAÇÃO. AF_03/2023</t>
  </si>
  <si>
    <t>INTERRUPTOR SIMPLES (1 MÓDULO) COM INTERRUPTOR PARALELO (1 MÓDULO), 10A/250V, INCLUINDO SUPORTE E PLACA - FORNECIMENTO E INSTALAÇÃO. AF_03/2023</t>
  </si>
  <si>
    <t>CABO DE COBRE FLEXÍVEL ISOLADO, 1,5 MM², ANTI-CHAMA 450/750 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</si>
  <si>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</si>
  <si>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10 MM², ANTI-CHAMA 0,6/1,0 KV, PARA DISTRIBUIÇÃO - FORNECIMENTO E INSTALAÇÃO. AF_12/2015</t>
  </si>
  <si>
    <t>CAIXA OCTOGONAL 3" X 3", PVC, INSTALADA EM LAJE - FORNECIMENTO E INSTALAÇÃO. AF_03/2023</t>
  </si>
  <si>
    <t xml:space="preserve">CAIXA DE PASSAGEM, EM PVC, DE 4" X 2", PARA ELETRODUTO FLEXIVEL CORRUGADO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</si>
  <si>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</si>
  <si>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</si>
  <si>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FLEXÍVEL LISO, PEAD, DN 40 MM (1 1/4"), PARA CIRCUITOS TERMINAIS, INSTALADO EM PAREDE - FORNECIMENTO E INSTALAÇÃO. AF_03/2023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</si>
  <si>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</si>
  <si>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</si>
  <si>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</si>
  <si>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TUBO PVC, SÉRIE R, ÁGUA PLUVIAL, DN 75 MM, FORNECIDO E INSTALADO EM CONDUTORES VERTICAIS DE ÁGUAS PLUVIAIS. AF_06/2022</t>
  </si>
  <si>
    <t>TUBO, PVC, SOLDÁVEL, DN 25MM, INSTALADO EM RAMAL DE DISTRIBUIÇÃO DE ÁGUA - FORNECIMENTO E INSTALAÇÃO. AF_06/2022</t>
  </si>
  <si>
    <t>TUBO, PVC, SOLDÁVEL, DN 32MM, INSTALADO EM RAMAL DE DISTRIBUIÇÃO DE ÁGUA - FORNECIMENTO E INSTALAÇÃO. AF_06/2022</t>
  </si>
  <si>
    <t>JOELHO 45 GRAUS, PVC, SERIE R, ÁGUA PLUVIAL, DN 75 MM, JUNTA ELÁSTICA, FORNECIDO E INSTALADO EM RAMAL DE ENCAMINHAMENTO. AF_06/2022</t>
  </si>
  <si>
    <t>JOELHO 90 GRAUS, PVC, SOLDÁVEL, DN 25MM, INSTALADO EM RAMAL DE DISTRIBUIÇÃO DE ÁGUA - FORNECIMENTO E INSTALAÇÃO. AF_06/2022</t>
  </si>
  <si>
    <t>JOELHO 90 GRAUS, PVC, SOLDÁVEL, DN 32MM, INSTALADO EM RAMAL DE DISTRIBUIÇÃO DE ÁGUA - FORNECIMENTO E INSTALAÇÃO. AF_06/2022</t>
  </si>
  <si>
    <t>JOELHO 45 GRAUS, PVC, SOLDÁVEL, DN 32MM, INSTALADO EM RAMAL DE DISTRIBUIÇÃO DE ÁGUA - FORNECIMENTO E INSTALAÇÃO. AF_06/2022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</si>
  <si>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</si>
  <si>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</si>
  <si>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</si>
  <si>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</si>
  <si>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JOELHO 45 GRAUS, PVC, SERIE NORMAL, ESGOTO PREDIAL, DN 100 MM, JUNTA ELÁSTICA, FORNECIDO E INSTALADO EM RAMAL DE DESCARGA OU RAMAL DE ESGOTO SANITÁRIO. AF_08/2022</t>
  </si>
  <si>
    <t>TE, PVC, SOLDÁVEL, DN 25MM, INSTALADO EM PRUMADA DE ÁGUA - FORNECIMENTO E INSTALAÇÃO. AF_06/2022</t>
  </si>
  <si>
    <t>TE, PVC, SOLDÁVEL, DN 32MM, INSTALADO EM PRUMADA DE ÁGUA - FORNECIMENTO E INSTALAÇÃO. AF_06/2022</t>
  </si>
  <si>
    <t>CAIXA ENTERRADA HIDRÁULICA RETANGULAR, EM ALVENARIA COM BLOCOS DE CONCRETO, DIMENSÕES INTERNAS: 0,6X0,6X0,6 M PARA REDE DE ESGOTO. AF_12/2020</t>
  </si>
  <si>
    <t>RALO SIFONADO REDONDO, PVC, DN 100 X 40 MM, JUNTA SOLDÁVEL, FORNECIDO E INSTALADO EM RAMAL DE DESCARGA OU EM RAMAL DE ESGOTO SANITÁRIO. AF_08/2022</t>
  </si>
  <si>
    <t>VASO SANITÁRIO SIFONADO COM CAIXA ACOPLADA LOUÇA BRANCA, INCLUSO ENGATE FLEXÍVEL EM PLÁSTICO BRANCO, 1/2  X 40CM - FORNECIMENTO E INSTALAÇÃO. AF_01/2020</t>
  </si>
  <si>
    <t xml:space="preserve">ASSENTO SANITARIO DE PLASTICO, TIPO CONVENCIONAL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</si>
  <si>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</si>
  <si>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TORNEIRA DE METAL AMARELO, PARA TANQUE / JARDIM, DE PAREDE, SEM BICO, CANO CURTO, PADRAO POPULAR / USO GERAL, 1/2 " OU 3/4 " (REF 1120)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</si>
  <si>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FOSSA SEPTICA, SEM FILTRO, EM POLIETILENO DE ALTA DENSIDADE (PEAD), PARA 8 A 14 CONTRIBUINTES, CILINDRICA, COM TAMPA, CAPACIDADE APROXIMADA DE *3000* LITROS (NBR 7229)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</si>
  <si>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FILTRO ANAEROBIO, EM POLIETILENO DE ALTA DENSIDADE (PEAD), CAPACIDADE *2800* LITROS (NBR 13969)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</si>
  <si>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SUMIDOURO RETANGULAR, EM ALVENARIA COM BLOCOS DE CONCRETO, DIMENSÕES INTERNAS: 0,8 X 1,4 X H=3,0 M, ÁREA DE INFILTRAÇÃO: 13,2 M² (PARA 5 CONTRIBUINTES). AF_12/2020</t>
  </si>
  <si>
    <t>KIT CAVALETE PARA MEDIÇÃO DE ÁGUA - ENTRADA INDIVIDUALIZADA, EM PVC DN 32 (1), PARA 1 MEDIDOR FORNECIMENTO E INSTALAÇÃO (INCLUSIVE HIDRÔMETRO. AF_11/2013 - REF.: 95644</t>
  </si>
  <si>
    <t>REGISTRO DE GAVETA BRUTO, LATÃO, ROSCÁVEL, 1" - FORNECIMENTO E INSTALAÇÃO. AF_08/2021</t>
  </si>
  <si>
    <t>BUCHA DE REDUÇÃO, CURTA, PVC, SOLDÁVEL, DN 32 X 25 MM, INSTALADO EM RAMAL DE DISTRIBUIÇÃO DE ÁGUA - FORNECIMENTO E INSTALAÇÃO. AF_06/2022</t>
  </si>
  <si>
    <t>PORTA DE ALUMÍNIO DE ABRIR COM LAMBRI, COM GUARNIÇÃO, FIXAÇÃO COM PARAFUSOS - FORNECIMENTO E INSTALAÇÃO. AF_12/2019</t>
  </si>
  <si>
    <t>JANELA DE ALUMÍNIO TIPO MAXIM-AR, COM VIDROS, BATENTE E FERRAGENS. EXCLUSIVE ALIZAR, ACABAMENTO E CONTRAMARCO. FORNECIMENTO E INSTALAÇÃO. AF_12/2019</t>
  </si>
  <si>
    <t xml:space="preserve">EXTINTOR DE INCENDIO PORTATIL COM CARGA DE PO QUIMICO SECO (PQS) DE 4 KG, CLASSE BC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</si>
  <si>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DE SEGURANCA CONTRA INCENDIO, FOTOLUMINESCENTE, QUADRADA, *20 X 20*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</si>
  <si>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DE SEGURANCA CONTRA INCENDIO, FOTOLUMINESCENTE, RETANGULAR, *13 X 26*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</si>
  <si>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DE SEGURANCA CONTRA INCENDIO, FOTOLUMINESCENTE, QUADRADA, *14 X 14*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</si>
  <si>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SINALIZACAO DE SEGURANCA CONTRA INCENDIO - ALERTA, TRIANGULAR, BASE DE *30*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</si>
  <si>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PAPELEIRA PLASTICA TIPO DISPENSER PARA PAPEL HIGIENICO ROLAO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</si>
  <si>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SABONETEIRA PLASTICA TIPO DISPENSER PARA SABONETE LIQUIDO COM RESERVATORIO 800 A 1500 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</si>
  <si>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TOALHEIRO PLASTICO TIPO DISPENSER PARA PAPEL TOALHA INTERFOLHADO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</si>
  <si>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BARRA DE APOIO RETA, EM ALUMINIO, COMPRIMENTO 80 CM,  FIXADA NA PAREDE - FORNECIMENTO E INSTALAÇÃO. AF_01/2020</t>
  </si>
  <si>
    <t>BARRA DE APOIO RETA, EM ALUMINIO, COMPRIMENTO 70 CM,  FIXADA NA PAREDE - FORNECIMENTO E INSTALAÇÃO. AF_01/2020</t>
  </si>
  <si>
    <t xml:space="preserve">PLACA DE INAUGURACAO METALICA, *40* CM X *60*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</si>
  <si>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LIMPEZA DE CONTRAPISO COM VASSOURA A SECO. AF_04/2019</t>
  </si>
  <si>
    <t>M2</t>
  </si>
  <si>
    <t/>
  </si>
  <si>
    <t>UN</t>
  </si>
  <si>
    <t>103689</t>
  </si>
  <si>
    <t>COMP.</t>
  </si>
  <si>
    <t>01</t>
  </si>
  <si>
    <t xml:space="preserve">COMP. </t>
  </si>
  <si>
    <t>08</t>
  </si>
  <si>
    <t>96521</t>
  </si>
  <si>
    <t>96525</t>
  </si>
  <si>
    <t>100324</t>
  </si>
  <si>
    <t>96535</t>
  </si>
  <si>
    <t>92427</t>
  </si>
  <si>
    <t>96536</t>
  </si>
  <si>
    <t>96544</t>
  </si>
  <si>
    <t>96545</t>
  </si>
  <si>
    <t>96546</t>
  </si>
  <si>
    <t>96543</t>
  </si>
  <si>
    <t>96558</t>
  </si>
  <si>
    <t>103672</t>
  </si>
  <si>
    <t>103675</t>
  </si>
  <si>
    <t>98557</t>
  </si>
  <si>
    <t>100766</t>
  </si>
  <si>
    <t>100764</t>
  </si>
  <si>
    <t>100377</t>
  </si>
  <si>
    <t>100378</t>
  </si>
  <si>
    <t>104314</t>
  </si>
  <si>
    <t>100747</t>
  </si>
  <si>
    <t>100716</t>
  </si>
  <si>
    <t>100719</t>
  </si>
  <si>
    <t>02</t>
  </si>
  <si>
    <t>07</t>
  </si>
  <si>
    <t>09</t>
  </si>
  <si>
    <t>10</t>
  </si>
  <si>
    <t>87261</t>
  </si>
  <si>
    <t>101965</t>
  </si>
  <si>
    <t>103325</t>
  </si>
  <si>
    <t>87905</t>
  </si>
  <si>
    <t>87777</t>
  </si>
  <si>
    <t>96135</t>
  </si>
  <si>
    <t>87879</t>
  </si>
  <si>
    <t>87545</t>
  </si>
  <si>
    <t>104612</t>
  </si>
  <si>
    <t>87529</t>
  </si>
  <si>
    <t>88495</t>
  </si>
  <si>
    <t>88485</t>
  </si>
  <si>
    <t>88423</t>
  </si>
  <si>
    <t>SINAPI-I</t>
  </si>
  <si>
    <t>39756</t>
  </si>
  <si>
    <t>93653</t>
  </si>
  <si>
    <t>93655</t>
  </si>
  <si>
    <t>39446</t>
  </si>
  <si>
    <t>39471</t>
  </si>
  <si>
    <t>93658</t>
  </si>
  <si>
    <t>97608</t>
  </si>
  <si>
    <t>13</t>
  </si>
  <si>
    <t>97610</t>
  </si>
  <si>
    <t>12</t>
  </si>
  <si>
    <t>92005</t>
  </si>
  <si>
    <t>92012</t>
  </si>
  <si>
    <t>91992</t>
  </si>
  <si>
    <t>91957</t>
  </si>
  <si>
    <t>91924</t>
  </si>
  <si>
    <t>91926</t>
  </si>
  <si>
    <t>92980</t>
  </si>
  <si>
    <t>91937</t>
  </si>
  <si>
    <t>1872</t>
  </si>
  <si>
    <t>91854</t>
  </si>
  <si>
    <t>91856</t>
  </si>
  <si>
    <t>91861</t>
  </si>
  <si>
    <t>89711</t>
  </si>
  <si>
    <t>89712</t>
  </si>
  <si>
    <t>89714</t>
  </si>
  <si>
    <t>89576</t>
  </si>
  <si>
    <t>89402</t>
  </si>
  <si>
    <t>89403</t>
  </si>
  <si>
    <t>89524</t>
  </si>
  <si>
    <t>89408</t>
  </si>
  <si>
    <t>89413</t>
  </si>
  <si>
    <t>89414</t>
  </si>
  <si>
    <t>89724</t>
  </si>
  <si>
    <t>89731</t>
  </si>
  <si>
    <t>89732</t>
  </si>
  <si>
    <t>89744</t>
  </si>
  <si>
    <t>89746</t>
  </si>
  <si>
    <t>89617</t>
  </si>
  <si>
    <t>89620</t>
  </si>
  <si>
    <t>97906</t>
  </si>
  <si>
    <t>104327</t>
  </si>
  <si>
    <t>86931</t>
  </si>
  <si>
    <t>377</t>
  </si>
  <si>
    <t>86943</t>
  </si>
  <si>
    <t>7603</t>
  </si>
  <si>
    <t>39362</t>
  </si>
  <si>
    <t>39366</t>
  </si>
  <si>
    <t>98094</t>
  </si>
  <si>
    <t>11</t>
  </si>
  <si>
    <t>94495</t>
  </si>
  <si>
    <t>103953</t>
  </si>
  <si>
    <t>91338</t>
  </si>
  <si>
    <t>94569</t>
  </si>
  <si>
    <t>10891</t>
  </si>
  <si>
    <t>37556</t>
  </si>
  <si>
    <t>37539</t>
  </si>
  <si>
    <t>37557</t>
  </si>
  <si>
    <t>37560</t>
  </si>
  <si>
    <t>37400</t>
  </si>
  <si>
    <t>11758</t>
  </si>
  <si>
    <t>37401</t>
  </si>
  <si>
    <t>100871</t>
  </si>
  <si>
    <t>10848</t>
  </si>
  <si>
    <t>99811</t>
  </si>
  <si>
    <t>1.1</t>
  </si>
  <si>
    <t>3.3</t>
  </si>
  <si>
    <t>4.4</t>
  </si>
  <si>
    <t>7.7</t>
  </si>
  <si>
    <t>8.8</t>
  </si>
  <si>
    <t>2.1</t>
  </si>
  <si>
    <t>3.1</t>
  </si>
  <si>
    <t>3.2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</si>
  <si>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</si>
  <si>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</si>
  <si>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</si>
  <si>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</si>
  <si>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</si>
  <si>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</si>
  <si>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</si>
  <si>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</si>
  <si>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</si>
  <si>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</si>
  <si>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</si>
  <si>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</si>
  <si>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4.1</t>
  </si>
  <si>
    <t>4.2</t>
  </si>
  <si>
    <t>4.3</t>
  </si>
  <si>
    <t>4.5</t>
  </si>
  <si>
    <t>4.6</t>
  </si>
  <si>
    <t>4.7</t>
  </si>
  <si>
    <t>4.8</t>
  </si>
  <si>
    <t>5.1</t>
  </si>
  <si>
    <t>5.2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</si>
  <si>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</si>
  <si>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</si>
  <si>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</si>
  <si>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</si>
  <si>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</si>
  <si>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</si>
  <si>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</si>
  <si>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</si>
  <si>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</si>
  <si>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</si>
  <si>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</si>
  <si>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</si>
  <si>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</si>
  <si>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</si>
  <si>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</si>
  <si>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8.1</t>
  </si>
  <si>
    <t>8.2</t>
  </si>
  <si>
    <t>8.3</t>
  </si>
  <si>
    <t>8.4</t>
  </si>
  <si>
    <t>8.5</t>
  </si>
  <si>
    <t>8.6</t>
  </si>
  <si>
    <t>8.7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</si>
  <si>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</si>
  <si>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</si>
  <si>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</si>
  <si>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</si>
  <si>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</si>
  <si>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</si>
  <si>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</si>
  <si>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</si>
  <si>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</si>
  <si>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</si>
  <si>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</si>
  <si>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</si>
  <si>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</si>
  <si>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</si>
  <si>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</si>
  <si>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</si>
  <si>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</si>
  <si>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</si>
  <si>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</si>
  <si>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</si>
  <si>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</si>
  <si>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</si>
  <si>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</si>
  <si>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</si>
  <si>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</si>
  <si>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</si>
  <si>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</si>
  <si>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</si>
  <si>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</si>
  <si>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</si>
  <si>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</si>
  <si>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</si>
  <si>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</si>
  <si>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</si>
  <si>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</si>
  <si>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</si>
  <si>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</si>
  <si>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</si>
  <si>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</si>
  <si>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</si>
  <si>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</si>
  <si>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</si>
  <si>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</si>
  <si>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1.2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</si>
  <si>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</si>
  <si>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</si>
  <si>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</si>
  <si>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</si>
  <si>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</si>
  <si>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</si>
  <si>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</si>
  <si>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</si>
  <si>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</si>
  <si>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12.5</t>
  </si>
  <si>
    <t>12.6</t>
  </si>
  <si>
    <t>12.7</t>
  </si>
  <si>
    <t>p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</si>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</sst>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8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3" fillId="0" borderId="1" xfId="0" applyNumberFormat="1" applyFont="1" applyBorder="1" applyProtection="1">
      <protection locked="0"/>
    </xf>
    <xf numFmtId="4" fontId="3" fillId="3" borderId="1" xfId="0" applyNumberFormat="1" applyFont="1" applyFill="1" applyBorder="1"/>
    <xf numFmtId="10" fontId="11" fillId="0" borderId="1" xfId="48" applyNumberFormat="1" applyFont="1" applyBorder="1" applyProtection="1">
      <protection locked="0"/>
    </xf>
    <xf numFmtId="0" fontId="11" fillId="3" borderId="1" xfId="0" applyFont="1" applyFill="1" applyBorder="1" applyAlignment="1">
      <alignment wrapText="1"/>
    </xf>
    <xf numFmtId="0" fontId="11" fillId="0" borderId="0" xfId="0" applyFont="1" applyProtection="1">
      <protection locked="0"/>
    </xf>
    <xf numFmtId="1" fontId="11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ervera\Grupos\Obras\Engenharia\CENTRO%20DE%20EVENTOS\04.%20OR&#199;AMENTO%20E%20COTA&#199;&#213;ES\_Or&#231;amento%20global\PO_R01_V00_corre&#231;&#245;es%20CAIX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BDI (1)"/>
      <sheetName val="BDI (2)"/>
      <sheetName val="BDI (3)"/>
      <sheetName val="PO"/>
      <sheetName val="PLQ"/>
      <sheetName val="CFF"/>
    </sheetNames>
    <definedNames>
      <definedName name="linhaSINAPIxls" refersTo="='PO'!$X1" sheetId="4"/>
    </definedNames>
    <sheetDataSet>
      <sheetData sheetId="0">
        <row r="38">
          <cell r="A38">
            <v>45095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33" t="s">
        <v>3752</v>
      </c>
      <c r="B1" s="134"/>
      <c r="C1" s="134"/>
      <c r="D1" s="134"/>
      <c r="E1" s="134"/>
      <c r="F1" s="134"/>
      <c r="G1" s="135"/>
    </row>
    <row r="2" spans="1:8" s="59" customFormat="1" ht="15.75" thickBot="1" x14ac:dyDescent="0.3">
      <c r="A2" s="15" t="s">
        <v>161</v>
      </c>
      <c r="B2" s="139" t="s">
        <v>7</v>
      </c>
      <c r="C2" s="139"/>
      <c r="D2" s="50" t="s">
        <v>162</v>
      </c>
      <c r="E2" s="70">
        <v>6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40" t="s">
        <v>4026</v>
      </c>
      <c r="C3" s="140"/>
      <c r="D3" s="140"/>
      <c r="E3" s="140"/>
      <c r="F3" s="140"/>
      <c r="G3" s="141"/>
      <c r="H3" s="59" t="s">
        <v>4365</v>
      </c>
    </row>
    <row r="4" spans="1:8" s="59" customFormat="1" ht="15.75" thickBot="1" x14ac:dyDescent="0.3">
      <c r="A4" s="15" t="s">
        <v>175</v>
      </c>
      <c r="B4" s="142" t="s">
        <v>4366</v>
      </c>
      <c r="C4" s="142"/>
      <c r="D4" s="142"/>
      <c r="E4" s="143"/>
      <c r="F4" s="22" t="s">
        <v>179</v>
      </c>
      <c r="G4" s="78" t="s">
        <v>4367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44"/>
      <c r="G5" s="145"/>
    </row>
    <row r="6" spans="1:8" s="61" customFormat="1" ht="15.75" thickBot="1" x14ac:dyDescent="0.3">
      <c r="A6" s="15" t="s">
        <v>155</v>
      </c>
      <c r="B6" s="51">
        <f>'Orçamento-base'!C6</f>
        <v>742499.37000000011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108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36" t="s">
        <v>3750</v>
      </c>
      <c r="B11" s="137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36"/>
      <c r="B12" s="138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8"/>
  <sheetViews>
    <sheetView tabSelected="1" topLeftCell="A103" zoomScaleNormal="100" workbookViewId="0">
      <selection activeCell="G133" sqref="G133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6" t="s">
        <v>3676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9" t="str">
        <f>IF(Identificação!B2=0,"",Identificação!B2)</f>
        <v>Tomada de Preços</v>
      </c>
      <c r="D2" s="149"/>
      <c r="E2" s="149"/>
      <c r="F2" s="149"/>
      <c r="G2" s="149"/>
      <c r="H2" s="37" t="s">
        <v>151</v>
      </c>
      <c r="I2" s="38">
        <f>IF(Identificação!E2=0,"",Identificação!E2)</f>
        <v>6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5" t="s">
        <v>153</v>
      </c>
      <c r="B3" s="156"/>
      <c r="C3" s="157" t="str">
        <f>IF(Identificação!B3=0,"",Identificação!B3)</f>
        <v>Construção do Centro de Eventos</v>
      </c>
      <c r="D3" s="157"/>
      <c r="E3" s="157"/>
      <c r="F3" s="157"/>
      <c r="G3" s="157"/>
      <c r="H3" s="157"/>
      <c r="I3" s="157"/>
      <c r="J3" s="157"/>
      <c r="K3" s="158"/>
      <c r="L3" s="94"/>
      <c r="M3" s="94"/>
    </row>
    <row r="4" spans="1:18" s="27" customFormat="1" ht="15.75" thickBot="1" x14ac:dyDescent="0.3">
      <c r="A4" s="15" t="s">
        <v>176</v>
      </c>
      <c r="B4" s="22"/>
      <c r="C4" s="151" t="str">
        <f>IF(Identificação!B4=0,"",Identificação!B4)</f>
        <v>Prefeitura de Cotipora</v>
      </c>
      <c r="D4" s="151"/>
      <c r="E4" s="151"/>
      <c r="F4" s="151"/>
      <c r="G4" s="151"/>
      <c r="H4" s="151"/>
      <c r="I4" s="15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51" t="str">
        <f>IF(Identificação!B5=0,"",Identificação!B5)</f>
        <v>Obras e Serviços de Engenharia</v>
      </c>
      <c r="D5" s="151"/>
      <c r="E5" s="151"/>
      <c r="F5" s="151"/>
      <c r="G5" s="15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3">
        <f>SUMIFS(K12:K39953,B12:B39953,"&gt;0",K12:K39953,"&lt;&gt;0")</f>
        <v>742499.37000000011</v>
      </c>
      <c r="D6" s="153"/>
      <c r="E6" s="153"/>
      <c r="F6" s="153"/>
      <c r="G6" s="15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66" t="s">
        <v>3761</v>
      </c>
      <c r="B10" s="166" t="s">
        <v>3759</v>
      </c>
      <c r="C10" s="166" t="s">
        <v>3760</v>
      </c>
      <c r="D10" s="168" t="s">
        <v>3675</v>
      </c>
      <c r="E10" s="170" t="s">
        <v>168</v>
      </c>
      <c r="F10" s="172" t="s">
        <v>3674</v>
      </c>
      <c r="G10" s="168" t="s">
        <v>156</v>
      </c>
      <c r="H10" s="163" t="s">
        <v>165</v>
      </c>
      <c r="I10" s="164"/>
      <c r="J10" s="164"/>
      <c r="K10" s="164"/>
      <c r="L10" s="164"/>
      <c r="M10" s="165"/>
      <c r="N10" s="159" t="s">
        <v>177</v>
      </c>
      <c r="O10" s="160"/>
      <c r="P10" s="161" t="s">
        <v>178</v>
      </c>
      <c r="Q10" s="162"/>
      <c r="R10" s="150" t="s">
        <v>3678</v>
      </c>
    </row>
    <row r="11" spans="1:18" customFormat="1" ht="45" x14ac:dyDescent="0.25">
      <c r="A11" s="167"/>
      <c r="B11" s="167"/>
      <c r="C11" s="167"/>
      <c r="D11" s="169"/>
      <c r="E11" s="171"/>
      <c r="F11" s="173"/>
      <c r="G11" s="169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50"/>
    </row>
    <row r="12" spans="1:18" s="129" customFormat="1" x14ac:dyDescent="0.25">
      <c r="A12" s="119"/>
      <c r="B12" s="120" t="str">
        <f>IF(AND(G12&lt;&gt;"",H12&gt;0,I12&lt;&gt;"",J12&lt;&gt;0,K12&lt;&gt;0),COUNT($B$11:B11)+1,"")</f>
        <v/>
      </c>
      <c r="C12" s="121">
        <v>1</v>
      </c>
      <c r="D12" s="122"/>
      <c r="E12" s="119"/>
      <c r="F12" s="123"/>
      <c r="G12" s="124" t="s">
        <v>4027</v>
      </c>
      <c r="H12" s="125"/>
      <c r="I12" s="119"/>
      <c r="J12" s="125"/>
      <c r="K12" s="126" t="str">
        <f>IFERROR(IF(H12*J12&lt;&gt;0,ROUND(ROUND(H12,4)*ROUND(J12,4),2),""),"")</f>
        <v/>
      </c>
      <c r="L12" s="127"/>
      <c r="M12" s="127"/>
      <c r="N12" s="121"/>
      <c r="O12" s="128" t="str">
        <f ca="1">IF(N12="","", INDIRECT("base!"&amp;ADDRESS(MATCH(N12,base!$C$2:'base'!$C$133,0)+1,4,4)))</f>
        <v/>
      </c>
      <c r="P12" s="124"/>
      <c r="Q12" s="128" t="str">
        <f ca="1">IF(P12="","", INDIRECT("base!"&amp;ADDRESS(MATCH(CONCATENATE(N12,"|",P12),base!$G$2:'base'!$G$1817,0)+1,6,4)))</f>
        <v/>
      </c>
      <c r="R12" s="124"/>
    </row>
    <row r="13" spans="1:18" ht="45" x14ac:dyDescent="0.25">
      <c r="A13" s="47"/>
      <c r="B13" s="56">
        <f>IF(AND(G13&lt;&gt;"",H13&gt;0,I13&lt;&gt;"",J13&lt;&gt;0,K13&lt;&gt;0),COUNT($B$11:B12)+1,"")</f>
        <v>1</v>
      </c>
      <c r="C13" s="34" t="s">
        <v>4258</v>
      </c>
      <c r="D13" s="91" t="s">
        <v>3776</v>
      </c>
      <c r="E13" s="47" t="s">
        <v>4149</v>
      </c>
      <c r="F13" s="68">
        <v>45078</v>
      </c>
      <c r="G13" s="41" t="s">
        <v>4039</v>
      </c>
      <c r="H13" s="114">
        <v>4.5</v>
      </c>
      <c r="I13" s="47" t="s">
        <v>3695</v>
      </c>
      <c r="J13" s="114">
        <v>382.87</v>
      </c>
      <c r="K13" s="54">
        <f>IFERROR(IF(H13*J13&lt;&gt;0,ROUND(ROUND(H13,4)*ROUND(J13,4),2),""),"")</f>
        <v>1722.92</v>
      </c>
      <c r="L13" s="98">
        <v>0.2641</v>
      </c>
      <c r="M13" s="98">
        <v>0.83340000000000003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s="129" customFormat="1" x14ac:dyDescent="0.25">
      <c r="A14" s="119"/>
      <c r="B14" s="130" t="str">
        <f>IF(AND(G14&lt;&gt;"",H14&gt;0,I14&lt;&gt;"",J14&lt;&gt;0,K14&lt;&gt;0),COUNT($B$11:B13)+1,"")</f>
        <v/>
      </c>
      <c r="C14" s="121">
        <v>2</v>
      </c>
      <c r="D14" s="122"/>
      <c r="E14" s="119"/>
      <c r="F14" s="123"/>
      <c r="G14" s="124" t="s">
        <v>4028</v>
      </c>
      <c r="H14" s="125"/>
      <c r="I14" s="119" t="s">
        <v>4147</v>
      </c>
      <c r="J14" s="125"/>
      <c r="K14" s="131" t="str">
        <f>IFERROR(IF(H14*J14&lt;&gt;0,ROUND(ROUND(H14,4)*ROUND(J14,4),2),""),"")</f>
        <v/>
      </c>
      <c r="L14" s="127"/>
      <c r="M14" s="127"/>
      <c r="N14" s="121"/>
      <c r="O14" s="132" t="str">
        <f ca="1">IF(N14="","", INDIRECT("base!"&amp;ADDRESS(MATCH(N14,base!$C$2:'base'!$C$133,0)+1,4,4)))</f>
        <v/>
      </c>
      <c r="P14" s="124"/>
      <c r="Q14" s="132" t="str">
        <f ca="1">IF(P14="","", INDIRECT("base!"&amp;ADDRESS(MATCH(CONCATENATE(N14,"|",P14),base!$G$2:'base'!$G$1817,0)+1,6,4)))</f>
        <v/>
      </c>
      <c r="R14" s="124"/>
    </row>
    <row r="15" spans="1:18" x14ac:dyDescent="0.25">
      <c r="A15" s="47"/>
      <c r="B15" s="117">
        <f>IF(AND(G15&lt;&gt;"",H15&gt;0,I15&lt;&gt;"",J15&lt;&gt;0,K15&lt;&gt;0),COUNT($B$11:B14)+1,"")</f>
        <v>2</v>
      </c>
      <c r="C15" s="34" t="s">
        <v>4263</v>
      </c>
      <c r="D15" s="91" t="s">
        <v>4150</v>
      </c>
      <c r="E15" s="47" t="s">
        <v>4151</v>
      </c>
      <c r="F15" s="68">
        <v>45078</v>
      </c>
      <c r="G15" s="41" t="s">
        <v>4028</v>
      </c>
      <c r="H15" s="114">
        <v>5</v>
      </c>
      <c r="I15" s="47" t="s">
        <v>3766</v>
      </c>
      <c r="J15" s="114">
        <v>3050.22</v>
      </c>
      <c r="K15" s="106">
        <f t="shared" ref="K15:K78" si="0">IFERROR(IF(H15*J15&lt;&gt;0,ROUND(ROUND(H15,4)*ROUND(J15,4),2),""),"")</f>
        <v>15251.1</v>
      </c>
      <c r="L15" s="98">
        <v>0.2641</v>
      </c>
      <c r="M15" s="98">
        <v>0.83340000000000003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s="129" customFormat="1" x14ac:dyDescent="0.25">
      <c r="A16" s="119"/>
      <c r="B16" s="130" t="str">
        <f>IF(AND(G16&lt;&gt;"",H16&gt;0,I16&lt;&gt;"",J16&lt;&gt;0,K16&lt;&gt;0),COUNT($B$11:B15)+1,"")</f>
        <v/>
      </c>
      <c r="C16" s="121">
        <v>3</v>
      </c>
      <c r="D16" s="122"/>
      <c r="E16" s="119"/>
      <c r="F16" s="123"/>
      <c r="G16" s="124" t="s">
        <v>4029</v>
      </c>
      <c r="H16" s="125"/>
      <c r="I16" s="119" t="s">
        <v>4147</v>
      </c>
      <c r="J16" s="125"/>
      <c r="K16" s="131" t="str">
        <f t="shared" si="0"/>
        <v/>
      </c>
      <c r="L16" s="127"/>
      <c r="M16" s="127"/>
      <c r="N16" s="121"/>
      <c r="O16" s="132" t="str">
        <f ca="1">IF(N16="","", INDIRECT("base!"&amp;ADDRESS(MATCH(N16,base!$C$2:'base'!$C$133,0)+1,4,4)))</f>
        <v/>
      </c>
      <c r="P16" s="124"/>
      <c r="Q16" s="132" t="str">
        <f ca="1">IF(P16="","", INDIRECT("base!"&amp;ADDRESS(MATCH(CONCATENATE(N16,"|",P16),base!$G$2:'base'!$G$1817,0)+1,6,4)))</f>
        <v/>
      </c>
      <c r="R16" s="124"/>
    </row>
    <row r="17" spans="1:18" ht="30" x14ac:dyDescent="0.25">
      <c r="A17" s="47"/>
      <c r="B17" s="117">
        <f>IF(AND(G17&lt;&gt;"",H17&gt;0,I17&lt;&gt;"",J17&lt;&gt;0,K17&lt;&gt;0),COUNT($B$11:B16)+1,"")</f>
        <v>3</v>
      </c>
      <c r="C17" s="34" t="s">
        <v>4264</v>
      </c>
      <c r="D17" s="91" t="s">
        <v>4152</v>
      </c>
      <c r="E17" s="47" t="s">
        <v>4153</v>
      </c>
      <c r="F17" s="68">
        <v>45078</v>
      </c>
      <c r="G17" s="41" t="s">
        <v>4040</v>
      </c>
      <c r="H17" s="114">
        <v>1</v>
      </c>
      <c r="I17" s="47" t="s">
        <v>3701</v>
      </c>
      <c r="J17" s="114">
        <v>1783.56</v>
      </c>
      <c r="K17" s="106">
        <f t="shared" si="0"/>
        <v>1783.56</v>
      </c>
      <c r="L17" s="98">
        <v>0.2641</v>
      </c>
      <c r="M17" s="98">
        <v>0.83340000000000003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60" x14ac:dyDescent="0.25">
      <c r="A18" s="47"/>
      <c r="B18" s="117">
        <f>IF(AND(G18&lt;&gt;"",H18&gt;0,I18&lt;&gt;"",J18&lt;&gt;0,K18&lt;&gt;0),COUNT($B$11:B17)+1,"")</f>
        <v>4</v>
      </c>
      <c r="C18" s="34" t="s">
        <v>4265</v>
      </c>
      <c r="D18" s="91" t="s">
        <v>3776</v>
      </c>
      <c r="E18" s="47" t="s">
        <v>4154</v>
      </c>
      <c r="F18" s="68">
        <v>45078</v>
      </c>
      <c r="G18" s="41" t="s">
        <v>4041</v>
      </c>
      <c r="H18" s="114">
        <v>39.799999999999997</v>
      </c>
      <c r="I18" s="47" t="s">
        <v>3696</v>
      </c>
      <c r="J18" s="114">
        <v>54.51</v>
      </c>
      <c r="K18" s="106">
        <f t="shared" si="0"/>
        <v>2169.5</v>
      </c>
      <c r="L18" s="98">
        <v>0.2641</v>
      </c>
      <c r="M18" s="98">
        <v>0.83340000000000003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45" x14ac:dyDescent="0.25">
      <c r="A19" s="47"/>
      <c r="B19" s="117">
        <f>IF(AND(G19&lt;&gt;"",H19&gt;0,I19&lt;&gt;"",J19&lt;&gt;0,K19&lt;&gt;0),COUNT($B$11:B18)+1,"")</f>
        <v>5</v>
      </c>
      <c r="C19" s="34" t="s">
        <v>4259</v>
      </c>
      <c r="D19" s="91" t="s">
        <v>3776</v>
      </c>
      <c r="E19" s="47" t="s">
        <v>4155</v>
      </c>
      <c r="F19" s="68">
        <v>45078</v>
      </c>
      <c r="G19" s="41" t="s">
        <v>4042</v>
      </c>
      <c r="H19" s="114">
        <v>35.200000000000003</v>
      </c>
      <c r="I19" s="47" t="s">
        <v>3696</v>
      </c>
      <c r="J19" s="114">
        <v>58.91</v>
      </c>
      <c r="K19" s="106">
        <f t="shared" si="0"/>
        <v>2073.63</v>
      </c>
      <c r="L19" s="98">
        <v>0.2641</v>
      </c>
      <c r="M19" s="98">
        <v>0.83340000000000003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45" x14ac:dyDescent="0.25">
      <c r="A20" s="47"/>
      <c r="B20" s="117">
        <f>IF(AND(G20&lt;&gt;"",H20&gt;0,I20&lt;&gt;"",J20&lt;&gt;0,K20&lt;&gt;0),COUNT($B$11:B19)+1,"")</f>
        <v>6</v>
      </c>
      <c r="C20" s="34" t="s">
        <v>4266</v>
      </c>
      <c r="D20" s="91" t="s">
        <v>3776</v>
      </c>
      <c r="E20" s="47" t="s">
        <v>4156</v>
      </c>
      <c r="F20" s="68">
        <v>45078</v>
      </c>
      <c r="G20" s="41" t="s">
        <v>4043</v>
      </c>
      <c r="H20" s="114">
        <v>11.55</v>
      </c>
      <c r="I20" s="47" t="s">
        <v>3696</v>
      </c>
      <c r="J20" s="114">
        <v>141.9</v>
      </c>
      <c r="K20" s="106">
        <f t="shared" si="0"/>
        <v>1638.95</v>
      </c>
      <c r="L20" s="98">
        <v>0.2641</v>
      </c>
      <c r="M20" s="98">
        <v>0.83340000000000003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45" x14ac:dyDescent="0.25">
      <c r="A21" s="47"/>
      <c r="B21" s="117">
        <f>IF(AND(G21&lt;&gt;"",H21&gt;0,I21&lt;&gt;"",J21&lt;&gt;0,K21&lt;&gt;0),COUNT($B$11:B20)+1,"")</f>
        <v>7</v>
      </c>
      <c r="C21" s="34" t="s">
        <v>4267</v>
      </c>
      <c r="D21" s="91" t="s">
        <v>3776</v>
      </c>
      <c r="E21" s="47" t="s">
        <v>4157</v>
      </c>
      <c r="F21" s="68">
        <v>45078</v>
      </c>
      <c r="G21" s="41" t="s">
        <v>4044</v>
      </c>
      <c r="H21" s="114">
        <v>26.46</v>
      </c>
      <c r="I21" s="47" t="s">
        <v>4146</v>
      </c>
      <c r="J21" s="114">
        <v>152.83000000000001</v>
      </c>
      <c r="K21" s="106">
        <f t="shared" si="0"/>
        <v>4043.88</v>
      </c>
      <c r="L21" s="98">
        <v>0.2641</v>
      </c>
      <c r="M21" s="98">
        <v>0.83340000000000003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60" x14ac:dyDescent="0.25">
      <c r="A22" s="47"/>
      <c r="B22" s="117">
        <f>IF(AND(G22&lt;&gt;"",H22&gt;0,I22&lt;&gt;"",J22&lt;&gt;0,K22&lt;&gt;0),COUNT($B$11:B21)+1,"")</f>
        <v>8</v>
      </c>
      <c r="C22" s="34" t="s">
        <v>4268</v>
      </c>
      <c r="D22" s="91" t="s">
        <v>3776</v>
      </c>
      <c r="E22" s="47" t="s">
        <v>4158</v>
      </c>
      <c r="F22" s="68">
        <v>45078</v>
      </c>
      <c r="G22" s="41" t="s">
        <v>4045</v>
      </c>
      <c r="H22" s="114">
        <v>37.840000000000003</v>
      </c>
      <c r="I22" s="47" t="s">
        <v>3695</v>
      </c>
      <c r="J22" s="114">
        <v>82.58</v>
      </c>
      <c r="K22" s="106">
        <f t="shared" si="0"/>
        <v>3124.83</v>
      </c>
      <c r="L22" s="98">
        <v>0.2641</v>
      </c>
      <c r="M22" s="98">
        <v>0.83340000000000003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9</v>
      </c>
      <c r="C23" s="34" t="s">
        <v>4269</v>
      </c>
      <c r="D23" s="91" t="s">
        <v>3776</v>
      </c>
      <c r="E23" s="47" t="s">
        <v>4159</v>
      </c>
      <c r="F23" s="68">
        <v>45078</v>
      </c>
      <c r="G23" s="41" t="s">
        <v>4046</v>
      </c>
      <c r="H23" s="114">
        <v>135.51</v>
      </c>
      <c r="I23" s="47" t="s">
        <v>3695</v>
      </c>
      <c r="J23" s="114">
        <v>75.06</v>
      </c>
      <c r="K23" s="106">
        <f t="shared" si="0"/>
        <v>10171.379999999999</v>
      </c>
      <c r="L23" s="98">
        <v>0.2641</v>
      </c>
      <c r="M23" s="98">
        <v>0.83340000000000003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45" x14ac:dyDescent="0.25">
      <c r="A24" s="47"/>
      <c r="B24" s="117">
        <f>IF(AND(G24&lt;&gt;"",H24&gt;0,I24&lt;&gt;"",J24&lt;&gt;0,K24&lt;&gt;0),COUNT($B$11:B23)+1,"")</f>
        <v>10</v>
      </c>
      <c r="C24" s="34" t="s">
        <v>4270</v>
      </c>
      <c r="D24" s="91" t="s">
        <v>3776</v>
      </c>
      <c r="E24" s="47" t="s">
        <v>4160</v>
      </c>
      <c r="F24" s="68">
        <v>45078</v>
      </c>
      <c r="G24" s="41" t="s">
        <v>4047</v>
      </c>
      <c r="H24" s="114">
        <v>104.1</v>
      </c>
      <c r="I24" s="47" t="s">
        <v>3700</v>
      </c>
      <c r="J24" s="114">
        <v>20.05</v>
      </c>
      <c r="K24" s="106">
        <f t="shared" si="0"/>
        <v>2087.21</v>
      </c>
      <c r="L24" s="98">
        <v>0.2641</v>
      </c>
      <c r="M24" s="98">
        <v>0.83340000000000003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45" x14ac:dyDescent="0.25">
      <c r="A25" s="47"/>
      <c r="B25" s="117">
        <f>IF(AND(G25&lt;&gt;"",H25&gt;0,I25&lt;&gt;"",J25&lt;&gt;0,K25&lt;&gt;0),COUNT($B$11:B24)+1,"")</f>
        <v>11</v>
      </c>
      <c r="C25" s="34" t="s">
        <v>4271</v>
      </c>
      <c r="D25" s="91" t="s">
        <v>3776</v>
      </c>
      <c r="E25" s="47" t="s">
        <v>4161</v>
      </c>
      <c r="F25" s="68">
        <v>45078</v>
      </c>
      <c r="G25" s="41" t="s">
        <v>4048</v>
      </c>
      <c r="H25" s="114">
        <v>237</v>
      </c>
      <c r="I25" s="47" t="s">
        <v>3700</v>
      </c>
      <c r="J25" s="114">
        <v>18.72</v>
      </c>
      <c r="K25" s="106">
        <f t="shared" si="0"/>
        <v>4436.6400000000003</v>
      </c>
      <c r="L25" s="98">
        <v>0.2641</v>
      </c>
      <c r="M25" s="98">
        <v>0.83340000000000003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45" x14ac:dyDescent="0.25">
      <c r="A26" s="47"/>
      <c r="B26" s="117">
        <f>IF(AND(G26&lt;&gt;"",H26&gt;0,I26&lt;&gt;"",J26&lt;&gt;0,K26&lt;&gt;0),COUNT($B$11:B25)+1,"")</f>
        <v>12</v>
      </c>
      <c r="C26" s="34" t="s">
        <v>4272</v>
      </c>
      <c r="D26" s="91" t="s">
        <v>3776</v>
      </c>
      <c r="E26" s="47" t="s">
        <v>4162</v>
      </c>
      <c r="F26" s="68">
        <v>45078</v>
      </c>
      <c r="G26" s="41" t="s">
        <v>4049</v>
      </c>
      <c r="H26" s="114">
        <v>782.5</v>
      </c>
      <c r="I26" s="47" t="s">
        <v>3700</v>
      </c>
      <c r="J26" s="114">
        <v>16.72</v>
      </c>
      <c r="K26" s="106">
        <f t="shared" si="0"/>
        <v>13083.4</v>
      </c>
      <c r="L26" s="98">
        <v>0.2641</v>
      </c>
      <c r="M26" s="98">
        <v>0.83340000000000003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45" x14ac:dyDescent="0.25">
      <c r="A27" s="47"/>
      <c r="B27" s="117">
        <f>IF(AND(G27&lt;&gt;"",H27&gt;0,I27&lt;&gt;"",J27&lt;&gt;0,K27&lt;&gt;0),COUNT($B$11:B26)+1,"")</f>
        <v>13</v>
      </c>
      <c r="C27" s="34" t="s">
        <v>4273</v>
      </c>
      <c r="D27" s="91" t="s">
        <v>3776</v>
      </c>
      <c r="E27" s="47" t="s">
        <v>4163</v>
      </c>
      <c r="F27" s="68">
        <v>45078</v>
      </c>
      <c r="G27" s="41" t="s">
        <v>4050</v>
      </c>
      <c r="H27" s="114">
        <v>224.9</v>
      </c>
      <c r="I27" s="47" t="s">
        <v>3700</v>
      </c>
      <c r="J27" s="114">
        <v>21.39</v>
      </c>
      <c r="K27" s="106">
        <f t="shared" si="0"/>
        <v>4810.6099999999997</v>
      </c>
      <c r="L27" s="98">
        <v>0.2641</v>
      </c>
      <c r="M27" s="98">
        <v>0.83340000000000003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45" x14ac:dyDescent="0.25">
      <c r="A28" s="47"/>
      <c r="B28" s="117">
        <f>IF(AND(G28&lt;&gt;"",H28&gt;0,I28&lt;&gt;"",J28&lt;&gt;0,K28&lt;&gt;0),COUNT($B$11:B27)+1,"")</f>
        <v>14</v>
      </c>
      <c r="C28" s="34" t="s">
        <v>4274</v>
      </c>
      <c r="D28" s="91" t="s">
        <v>3776</v>
      </c>
      <c r="E28" s="47" t="s">
        <v>4164</v>
      </c>
      <c r="F28" s="68">
        <v>45078</v>
      </c>
      <c r="G28" s="41" t="s">
        <v>4051</v>
      </c>
      <c r="H28" s="114">
        <v>6.58</v>
      </c>
      <c r="I28" s="47" t="s">
        <v>3696</v>
      </c>
      <c r="J28" s="114">
        <v>841.92</v>
      </c>
      <c r="K28" s="106">
        <f t="shared" si="0"/>
        <v>5539.83</v>
      </c>
      <c r="L28" s="98">
        <v>0.2641</v>
      </c>
      <c r="M28" s="98">
        <v>0.83340000000000003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45" x14ac:dyDescent="0.25">
      <c r="A29" s="47"/>
      <c r="B29" s="117">
        <f>IF(AND(G29&lt;&gt;"",H29&gt;0,I29&lt;&gt;"",J29&lt;&gt;0,K29&lt;&gt;0),COUNT($B$11:B28)+1,"")</f>
        <v>15</v>
      </c>
      <c r="C29" s="34" t="s">
        <v>4275</v>
      </c>
      <c r="D29" s="91" t="s">
        <v>3776</v>
      </c>
      <c r="E29" s="47" t="s">
        <v>4165</v>
      </c>
      <c r="F29" s="68">
        <v>45078</v>
      </c>
      <c r="G29" s="41" t="s">
        <v>4052</v>
      </c>
      <c r="H29" s="114">
        <v>3.45</v>
      </c>
      <c r="I29" s="47" t="s">
        <v>3696</v>
      </c>
      <c r="J29" s="114">
        <v>798.81</v>
      </c>
      <c r="K29" s="106">
        <f t="shared" si="0"/>
        <v>2755.89</v>
      </c>
      <c r="L29" s="98">
        <v>0.2641</v>
      </c>
      <c r="M29" s="98">
        <v>0.83340000000000003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60" x14ac:dyDescent="0.25">
      <c r="A30" s="47"/>
      <c r="B30" s="117">
        <f>IF(AND(G30&lt;&gt;"",H30&gt;0,I30&lt;&gt;"",J30&lt;&gt;0,K30&lt;&gt;0),COUNT($B$11:B29)+1,"")</f>
        <v>16</v>
      </c>
      <c r="C30" s="34" t="s">
        <v>4276</v>
      </c>
      <c r="D30" s="91" t="s">
        <v>3776</v>
      </c>
      <c r="E30" s="47" t="s">
        <v>4166</v>
      </c>
      <c r="F30" s="68">
        <v>45078</v>
      </c>
      <c r="G30" s="41" t="s">
        <v>4053</v>
      </c>
      <c r="H30" s="114">
        <v>13.63</v>
      </c>
      <c r="I30" s="47" t="s">
        <v>3696</v>
      </c>
      <c r="J30" s="114">
        <v>798.87</v>
      </c>
      <c r="K30" s="106">
        <f t="shared" si="0"/>
        <v>10888.6</v>
      </c>
      <c r="L30" s="98">
        <v>0.2641</v>
      </c>
      <c r="M30" s="98">
        <v>0.83340000000000003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17</v>
      </c>
      <c r="C31" s="34" t="s">
        <v>4277</v>
      </c>
      <c r="D31" s="91" t="s">
        <v>3776</v>
      </c>
      <c r="E31" s="47" t="s">
        <v>4167</v>
      </c>
      <c r="F31" s="68">
        <v>45078</v>
      </c>
      <c r="G31" s="41" t="s">
        <v>4054</v>
      </c>
      <c r="H31" s="114">
        <v>185.5</v>
      </c>
      <c r="I31" s="47" t="s">
        <v>3695</v>
      </c>
      <c r="J31" s="114">
        <v>44.7</v>
      </c>
      <c r="K31" s="106">
        <f t="shared" si="0"/>
        <v>8291.85</v>
      </c>
      <c r="L31" s="98">
        <v>0.2641</v>
      </c>
      <c r="M31" s="98">
        <v>0.83340000000000003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s="129" customFormat="1" x14ac:dyDescent="0.25">
      <c r="A32" s="119"/>
      <c r="B32" s="130" t="str">
        <f>IF(AND(G32&lt;&gt;"",H32&gt;0,I32&lt;&gt;"",J32&lt;&gt;0,K32&lt;&gt;0),COUNT($B$11:B31)+1,"")</f>
        <v/>
      </c>
      <c r="C32" s="121">
        <v>4</v>
      </c>
      <c r="D32" s="122"/>
      <c r="E32" s="119"/>
      <c r="F32" s="123"/>
      <c r="G32" s="124" t="s">
        <v>4030</v>
      </c>
      <c r="H32" s="125"/>
      <c r="I32" s="119" t="s">
        <v>4147</v>
      </c>
      <c r="J32" s="125"/>
      <c r="K32" s="131" t="str">
        <f t="shared" si="0"/>
        <v/>
      </c>
      <c r="L32" s="127"/>
      <c r="M32" s="127"/>
      <c r="N32" s="121"/>
      <c r="O32" s="132" t="str">
        <f ca="1">IF(N32="","", INDIRECT("base!"&amp;ADDRESS(MATCH(N32,base!$C$2:'base'!$C$133,0)+1,4,4)))</f>
        <v/>
      </c>
      <c r="P32" s="124"/>
      <c r="Q32" s="132" t="str">
        <f ca="1">IF(P32="","", INDIRECT("base!"&amp;ADDRESS(MATCH(CONCATENATE(N32,"|",P32),base!$G$2:'base'!$G$1817,0)+1,6,4)))</f>
        <v/>
      </c>
      <c r="R32" s="124"/>
    </row>
    <row r="33" spans="1:18" ht="75" x14ac:dyDescent="0.25">
      <c r="A33" s="47"/>
      <c r="B33" s="117">
        <f>IF(AND(G33&lt;&gt;"",H33&gt;0,I33&lt;&gt;"",J33&lt;&gt;0,K33&lt;&gt;0),COUNT($B$11:B32)+1,"")</f>
        <v>18</v>
      </c>
      <c r="C33" s="34" t="s">
        <v>4278</v>
      </c>
      <c r="D33" s="91" t="s">
        <v>3776</v>
      </c>
      <c r="E33" s="47" t="s">
        <v>4168</v>
      </c>
      <c r="F33" s="68">
        <v>45078</v>
      </c>
      <c r="G33" s="41" t="s">
        <v>4055</v>
      </c>
      <c r="H33" s="114">
        <v>2678.6</v>
      </c>
      <c r="I33" s="47" t="s">
        <v>3700</v>
      </c>
      <c r="J33" s="114">
        <v>26.23</v>
      </c>
      <c r="K33" s="106">
        <f t="shared" si="0"/>
        <v>70259.679999999993</v>
      </c>
      <c r="L33" s="98">
        <v>0.2641</v>
      </c>
      <c r="M33" s="98">
        <v>0.83340000000000003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75" x14ac:dyDescent="0.25">
      <c r="A34" s="47"/>
      <c r="B34" s="117">
        <f>IF(AND(G34&lt;&gt;"",H34&gt;0,I34&lt;&gt;"",J34&lt;&gt;0,K34&lt;&gt;0),COUNT($B$11:B33)+1,"")</f>
        <v>19</v>
      </c>
      <c r="C34" s="34" t="s">
        <v>4279</v>
      </c>
      <c r="D34" s="91" t="s">
        <v>3776</v>
      </c>
      <c r="E34" s="47" t="s">
        <v>4169</v>
      </c>
      <c r="F34" s="68">
        <v>45078</v>
      </c>
      <c r="G34" s="41" t="s">
        <v>4056</v>
      </c>
      <c r="H34" s="114">
        <v>4626.3999999999996</v>
      </c>
      <c r="I34" s="47" t="s">
        <v>3700</v>
      </c>
      <c r="J34" s="114">
        <v>26.08</v>
      </c>
      <c r="K34" s="106">
        <f t="shared" si="0"/>
        <v>120656.51</v>
      </c>
      <c r="L34" s="98">
        <v>0.2641</v>
      </c>
      <c r="M34" s="98">
        <v>0.83340000000000003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60" x14ac:dyDescent="0.25">
      <c r="A35" s="47"/>
      <c r="B35" s="117">
        <f>IF(AND(G35&lt;&gt;"",H35&gt;0,I35&lt;&gt;"",J35&lt;&gt;0,K35&lt;&gt;0),COUNT($B$11:B34)+1,"")</f>
        <v>20</v>
      </c>
      <c r="C35" s="34" t="s">
        <v>4280</v>
      </c>
      <c r="D35" s="91" t="s">
        <v>3776</v>
      </c>
      <c r="E35" s="47" t="s">
        <v>4170</v>
      </c>
      <c r="F35" s="68">
        <v>45078</v>
      </c>
      <c r="G35" s="41" t="s">
        <v>4057</v>
      </c>
      <c r="H35" s="114">
        <v>1073.2</v>
      </c>
      <c r="I35" s="47" t="s">
        <v>3700</v>
      </c>
      <c r="J35" s="114">
        <v>19.260000000000002</v>
      </c>
      <c r="K35" s="106">
        <f t="shared" si="0"/>
        <v>20669.830000000002</v>
      </c>
      <c r="L35" s="98">
        <v>0.2641</v>
      </c>
      <c r="M35" s="98">
        <v>0.83340000000000003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45" x14ac:dyDescent="0.25">
      <c r="A36" s="47"/>
      <c r="B36" s="117">
        <f>IF(AND(G36&lt;&gt;"",H36&gt;0,I36&lt;&gt;"",J36&lt;&gt;0,K36&lt;&gt;0),COUNT($B$11:B35)+1,"")</f>
        <v>21</v>
      </c>
      <c r="C36" s="34" t="s">
        <v>4260</v>
      </c>
      <c r="D36" s="91" t="s">
        <v>3776</v>
      </c>
      <c r="E36" s="47" t="s">
        <v>4171</v>
      </c>
      <c r="F36" s="68">
        <v>45078</v>
      </c>
      <c r="G36" s="41" t="s">
        <v>4058</v>
      </c>
      <c r="H36" s="114">
        <v>4520.8999999999996</v>
      </c>
      <c r="I36" s="47" t="s">
        <v>3700</v>
      </c>
      <c r="J36" s="114">
        <v>18.239999999999998</v>
      </c>
      <c r="K36" s="106">
        <f t="shared" si="0"/>
        <v>82461.22</v>
      </c>
      <c r="L36" s="98">
        <v>0.2641</v>
      </c>
      <c r="M36" s="98">
        <v>0.83340000000000003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75" x14ac:dyDescent="0.25">
      <c r="A37" s="47"/>
      <c r="B37" s="117">
        <f>IF(AND(G37&lt;&gt;"",H37&gt;0,I37&lt;&gt;"",J37&lt;&gt;0,K37&lt;&gt;0),COUNT($B$11:B36)+1,"")</f>
        <v>22</v>
      </c>
      <c r="C37" s="34" t="s">
        <v>4281</v>
      </c>
      <c r="D37" s="91" t="s">
        <v>3776</v>
      </c>
      <c r="E37" s="47" t="s">
        <v>4172</v>
      </c>
      <c r="F37" s="68">
        <v>45078</v>
      </c>
      <c r="G37" s="41" t="s">
        <v>4059</v>
      </c>
      <c r="H37" s="114">
        <v>3340.93</v>
      </c>
      <c r="I37" s="47" t="s">
        <v>3700</v>
      </c>
      <c r="J37" s="114">
        <v>18.649999999999999</v>
      </c>
      <c r="K37" s="106">
        <f t="shared" si="0"/>
        <v>62308.34</v>
      </c>
      <c r="L37" s="98">
        <v>0.2641</v>
      </c>
      <c r="M37" s="98">
        <v>0.83340000000000003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60" x14ac:dyDescent="0.25">
      <c r="A38" s="47"/>
      <c r="B38" s="117">
        <f>IF(AND(G38&lt;&gt;"",H38&gt;0,I38&lt;&gt;"",J38&lt;&gt;0,K38&lt;&gt;0),COUNT($B$11:B37)+1,"")</f>
        <v>23</v>
      </c>
      <c r="C38" s="34" t="s">
        <v>4282</v>
      </c>
      <c r="D38" s="91" t="s">
        <v>3776</v>
      </c>
      <c r="E38" s="47" t="s">
        <v>4173</v>
      </c>
      <c r="F38" s="68">
        <v>45078</v>
      </c>
      <c r="G38" s="41" t="s">
        <v>4060</v>
      </c>
      <c r="H38" s="114">
        <v>1025.0999999999999</v>
      </c>
      <c r="I38" s="47" t="s">
        <v>3695</v>
      </c>
      <c r="J38" s="114">
        <v>13.26</v>
      </c>
      <c r="K38" s="106">
        <f t="shared" si="0"/>
        <v>13592.83</v>
      </c>
      <c r="L38" s="98">
        <v>0.2641</v>
      </c>
      <c r="M38" s="98">
        <v>0.83340000000000003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7">
        <f>IF(AND(G39&lt;&gt;"",H39&gt;0,I39&lt;&gt;"",J39&lt;&gt;0,K39&lt;&gt;0),COUNT($B$11:B38)+1,"")</f>
        <v>24</v>
      </c>
      <c r="C39" s="34" t="s">
        <v>4283</v>
      </c>
      <c r="D39" s="91" t="s">
        <v>3776</v>
      </c>
      <c r="E39" s="47" t="s">
        <v>4174</v>
      </c>
      <c r="F39" s="68">
        <v>45078</v>
      </c>
      <c r="G39" s="41" t="s">
        <v>4061</v>
      </c>
      <c r="H39" s="114">
        <v>788.7</v>
      </c>
      <c r="I39" s="47" t="s">
        <v>3695</v>
      </c>
      <c r="J39" s="114">
        <v>34.369999999999997</v>
      </c>
      <c r="K39" s="106">
        <f t="shared" si="0"/>
        <v>27107.62</v>
      </c>
      <c r="L39" s="98">
        <v>0.2641</v>
      </c>
      <c r="M39" s="98">
        <v>0.83340000000000003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45" x14ac:dyDescent="0.25">
      <c r="A40" s="47"/>
      <c r="B40" s="117">
        <f>IF(AND(G40&lt;&gt;"",H40&gt;0,I40&lt;&gt;"",J40&lt;&gt;0,K40&lt;&gt;0),COUNT($B$11:B39)+1,"")</f>
        <v>25</v>
      </c>
      <c r="C40" s="34" t="s">
        <v>4284</v>
      </c>
      <c r="D40" s="91" t="s">
        <v>3776</v>
      </c>
      <c r="E40" s="47" t="s">
        <v>4175</v>
      </c>
      <c r="F40" s="68">
        <v>45078</v>
      </c>
      <c r="G40" s="41" t="s">
        <v>4062</v>
      </c>
      <c r="H40" s="114">
        <v>788.7</v>
      </c>
      <c r="I40" s="47" t="s">
        <v>3695</v>
      </c>
      <c r="J40" s="114">
        <v>13.64</v>
      </c>
      <c r="K40" s="106">
        <f t="shared" si="0"/>
        <v>10757.87</v>
      </c>
      <c r="L40" s="98">
        <v>0.2641</v>
      </c>
      <c r="M40" s="98">
        <v>0.83340000000000003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s="129" customFormat="1" x14ac:dyDescent="0.25">
      <c r="A41" s="119"/>
      <c r="B41" s="130" t="str">
        <f>IF(AND(G41&lt;&gt;"",H41&gt;0,I41&lt;&gt;"",J41&lt;&gt;0,K41&lt;&gt;0),COUNT($B$11:B40)+1,"")</f>
        <v/>
      </c>
      <c r="C41" s="121">
        <v>5</v>
      </c>
      <c r="D41" s="122"/>
      <c r="E41" s="119"/>
      <c r="F41" s="68"/>
      <c r="G41" s="124" t="s">
        <v>4031</v>
      </c>
      <c r="H41" s="125"/>
      <c r="I41" s="119"/>
      <c r="J41" s="125"/>
      <c r="K41" s="131" t="str">
        <f t="shared" si="0"/>
        <v/>
      </c>
      <c r="L41" s="127"/>
      <c r="M41" s="127"/>
      <c r="N41" s="121"/>
      <c r="O41" s="132" t="str">
        <f ca="1">IF(N41="","", INDIRECT("base!"&amp;ADDRESS(MATCH(N41,base!$C$2:'base'!$C$133,0)+1,4,4)))</f>
        <v/>
      </c>
      <c r="P41" s="124"/>
      <c r="Q41" s="132" t="str">
        <f ca="1">IF(P41="","", INDIRECT("base!"&amp;ADDRESS(MATCH(CONCATENATE(N41,"|",P41),base!$G$2:'base'!$G$1817,0)+1,6,4)))</f>
        <v/>
      </c>
      <c r="R41" s="124"/>
    </row>
    <row r="42" spans="1:18" ht="45" x14ac:dyDescent="0.25">
      <c r="A42" s="47"/>
      <c r="B42" s="117">
        <f>IF(AND(G42&lt;&gt;"",H42&gt;0,I42&lt;&gt;"",J42&lt;&gt;0,K42&lt;&gt;0),COUNT($B$11:B41)+1,"")</f>
        <v>26</v>
      </c>
      <c r="C42" s="34" t="s">
        <v>4285</v>
      </c>
      <c r="D42" s="91" t="s">
        <v>4150</v>
      </c>
      <c r="E42" s="47" t="s">
        <v>4176</v>
      </c>
      <c r="F42" s="68">
        <v>45078</v>
      </c>
      <c r="G42" s="41" t="s">
        <v>4063</v>
      </c>
      <c r="H42" s="114">
        <v>752.97</v>
      </c>
      <c r="I42" s="47" t="s">
        <v>3695</v>
      </c>
      <c r="J42" s="114">
        <v>141.88</v>
      </c>
      <c r="K42" s="106">
        <f t="shared" si="0"/>
        <v>106831.38</v>
      </c>
      <c r="L42" s="98">
        <v>0.2641</v>
      </c>
      <c r="M42" s="98">
        <v>0.83340000000000003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30" x14ac:dyDescent="0.25">
      <c r="A43" s="47"/>
      <c r="B43" s="117">
        <f>IF(AND(G43&lt;&gt;"",H43&gt;0,I43&lt;&gt;"",J43&lt;&gt;0,K43&lt;&gt;0),COUNT($B$11:B42)+1,"")</f>
        <v>27</v>
      </c>
      <c r="C43" s="34" t="s">
        <v>4286</v>
      </c>
      <c r="D43" s="91" t="s">
        <v>4150</v>
      </c>
      <c r="E43" s="47" t="s">
        <v>4177</v>
      </c>
      <c r="F43" s="68">
        <v>45078</v>
      </c>
      <c r="G43" s="41" t="s">
        <v>4064</v>
      </c>
      <c r="H43" s="114">
        <v>147.41</v>
      </c>
      <c r="I43" s="47" t="s">
        <v>3694</v>
      </c>
      <c r="J43" s="114">
        <v>87.26</v>
      </c>
      <c r="K43" s="106">
        <f t="shared" si="0"/>
        <v>12863</v>
      </c>
      <c r="L43" s="98">
        <v>0.2641</v>
      </c>
      <c r="M43" s="98">
        <v>0.83340000000000003</v>
      </c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s="129" customFormat="1" x14ac:dyDescent="0.25">
      <c r="A44" s="119"/>
      <c r="B44" s="130" t="str">
        <f>IF(AND(G44&lt;&gt;"",H44&gt;0,I44&lt;&gt;"",J44&lt;&gt;0,K44&lt;&gt;0),COUNT($B$11:B43)+1,"")</f>
        <v/>
      </c>
      <c r="C44" s="121">
        <v>6</v>
      </c>
      <c r="D44" s="122"/>
      <c r="E44" s="119"/>
      <c r="F44" s="123"/>
      <c r="G44" s="124" t="s">
        <v>4032</v>
      </c>
      <c r="H44" s="125"/>
      <c r="I44" s="119" t="s">
        <v>4147</v>
      </c>
      <c r="J44" s="125"/>
      <c r="K44" s="131" t="str">
        <f t="shared" si="0"/>
        <v/>
      </c>
      <c r="L44" s="127"/>
      <c r="M44" s="127"/>
      <c r="N44" s="121"/>
      <c r="O44" s="132" t="str">
        <f ca="1">IF(N44="","", INDIRECT("base!"&amp;ADDRESS(MATCH(N44,base!$C$2:'base'!$C$133,0)+1,4,4)))</f>
        <v/>
      </c>
      <c r="P44" s="124"/>
      <c r="Q44" s="132" t="str">
        <f ca="1">IF(P44="","", INDIRECT("base!"&amp;ADDRESS(MATCH(CONCATENATE(N44,"|",P44),base!$G$2:'base'!$G$1817,0)+1,6,4)))</f>
        <v/>
      </c>
      <c r="R44" s="124"/>
    </row>
    <row r="45" spans="1:18" ht="75" x14ac:dyDescent="0.25">
      <c r="A45" s="47"/>
      <c r="B45" s="117">
        <f>IF(AND(G45&lt;&gt;"",H45&gt;0,I45&lt;&gt;"",J45&lt;&gt;0,K45&lt;&gt;0),COUNT($B$11:B44)+1,"")</f>
        <v>28</v>
      </c>
      <c r="C45" s="34" t="s">
        <v>4287</v>
      </c>
      <c r="D45" s="91" t="s">
        <v>4150</v>
      </c>
      <c r="E45" s="47" t="s">
        <v>4178</v>
      </c>
      <c r="F45" s="68">
        <v>45078</v>
      </c>
      <c r="G45" s="41" t="s">
        <v>4065</v>
      </c>
      <c r="H45" s="114">
        <v>241.92</v>
      </c>
      <c r="I45" s="47" t="s">
        <v>3695</v>
      </c>
      <c r="J45" s="114">
        <v>117.9</v>
      </c>
      <c r="K45" s="106">
        <f t="shared" si="0"/>
        <v>28522.37</v>
      </c>
      <c r="L45" s="98">
        <v>0.2641</v>
      </c>
      <c r="M45" s="98">
        <v>0.83340000000000003</v>
      </c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75" x14ac:dyDescent="0.25">
      <c r="A46" s="47"/>
      <c r="B46" s="117">
        <f>IF(AND(G46&lt;&gt;"",H46&gt;0,I46&lt;&gt;"",J46&lt;&gt;0,K46&lt;&gt;0),COUNT($B$11:B45)+1,"")</f>
        <v>29</v>
      </c>
      <c r="C46" s="34" t="s">
        <v>4288</v>
      </c>
      <c r="D46" s="91" t="s">
        <v>4150</v>
      </c>
      <c r="E46" s="47" t="s">
        <v>4179</v>
      </c>
      <c r="F46" s="68">
        <v>45078</v>
      </c>
      <c r="G46" s="41" t="s">
        <v>4066</v>
      </c>
      <c r="H46" s="114">
        <v>357.88</v>
      </c>
      <c r="I46" s="47" t="s">
        <v>3695</v>
      </c>
      <c r="J46" s="114">
        <v>121.76</v>
      </c>
      <c r="K46" s="106">
        <f t="shared" si="0"/>
        <v>43575.47</v>
      </c>
      <c r="L46" s="98">
        <v>0.2641</v>
      </c>
      <c r="M46" s="98">
        <v>0.83340000000000003</v>
      </c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60" x14ac:dyDescent="0.25">
      <c r="A47" s="47"/>
      <c r="B47" s="117">
        <f>IF(AND(G47&lt;&gt;"",H47&gt;0,I47&lt;&gt;"",J47&lt;&gt;0,K47&lt;&gt;0),COUNT($B$11:B46)+1,"")</f>
        <v>30</v>
      </c>
      <c r="C47" s="34" t="s">
        <v>4289</v>
      </c>
      <c r="D47" s="91" t="s">
        <v>3776</v>
      </c>
      <c r="E47" s="47" t="s">
        <v>4180</v>
      </c>
      <c r="F47" s="68">
        <v>45078</v>
      </c>
      <c r="G47" s="41" t="s">
        <v>4067</v>
      </c>
      <c r="H47" s="114">
        <v>3.79</v>
      </c>
      <c r="I47" s="47" t="s">
        <v>3695</v>
      </c>
      <c r="J47" s="114">
        <v>198.3</v>
      </c>
      <c r="K47" s="106">
        <f t="shared" si="0"/>
        <v>751.56</v>
      </c>
      <c r="L47" s="98">
        <v>0.2641</v>
      </c>
      <c r="M47" s="98">
        <v>0.83340000000000003</v>
      </c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30" x14ac:dyDescent="0.25">
      <c r="A48" s="47"/>
      <c r="B48" s="117">
        <f>IF(AND(G48&lt;&gt;"",H48&gt;0,I48&lt;&gt;"",J48&lt;&gt;0,K48&lt;&gt;0),COUNT($B$11:B47)+1,"")</f>
        <v>31</v>
      </c>
      <c r="C48" s="34" t="s">
        <v>4290</v>
      </c>
      <c r="D48" s="91" t="s">
        <v>3776</v>
      </c>
      <c r="E48" s="47">
        <v>98695</v>
      </c>
      <c r="F48" s="68">
        <v>45078</v>
      </c>
      <c r="G48" s="41" t="s">
        <v>4068</v>
      </c>
      <c r="H48" s="114">
        <v>0.9</v>
      </c>
      <c r="I48" s="47" t="s">
        <v>3694</v>
      </c>
      <c r="J48" s="114">
        <v>92.82</v>
      </c>
      <c r="K48" s="106">
        <f t="shared" si="0"/>
        <v>83.54</v>
      </c>
      <c r="L48" s="98">
        <v>0.2641</v>
      </c>
      <c r="M48" s="98">
        <v>0.83340000000000003</v>
      </c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45" x14ac:dyDescent="0.25">
      <c r="A49" s="47"/>
      <c r="B49" s="117">
        <f>IF(AND(G49&lt;&gt;"",H49&gt;0,I49&lt;&gt;"",J49&lt;&gt;0,K49&lt;&gt;0),COUNT($B$11:B48)+1,"")</f>
        <v>32</v>
      </c>
      <c r="C49" s="34" t="s">
        <v>4291</v>
      </c>
      <c r="D49" s="91" t="s">
        <v>3776</v>
      </c>
      <c r="E49" s="47" t="s">
        <v>4181</v>
      </c>
      <c r="F49" s="68">
        <v>45078</v>
      </c>
      <c r="G49" s="41" t="s">
        <v>4069</v>
      </c>
      <c r="H49" s="114">
        <v>0.6</v>
      </c>
      <c r="I49" s="47" t="s">
        <v>3694</v>
      </c>
      <c r="J49" s="114">
        <v>126.66</v>
      </c>
      <c r="K49" s="106">
        <f t="shared" si="0"/>
        <v>76</v>
      </c>
      <c r="L49" s="98">
        <v>0.2641</v>
      </c>
      <c r="M49" s="98">
        <v>0.83340000000000003</v>
      </c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s="129" customFormat="1" x14ac:dyDescent="0.25">
      <c r="A50" s="119"/>
      <c r="B50" s="130" t="str">
        <f>IF(AND(G50&lt;&gt;"",H50&gt;0,I50&lt;&gt;"",J50&lt;&gt;0,K50&lt;&gt;0),COUNT($B$11:B49)+1,"")</f>
        <v/>
      </c>
      <c r="C50" s="121">
        <v>7</v>
      </c>
      <c r="D50" s="122"/>
      <c r="E50" s="119"/>
      <c r="F50" s="123"/>
      <c r="G50" s="124" t="s">
        <v>4033</v>
      </c>
      <c r="H50" s="125"/>
      <c r="I50" s="119" t="s">
        <v>4147</v>
      </c>
      <c r="J50" s="125"/>
      <c r="K50" s="131" t="str">
        <f t="shared" si="0"/>
        <v/>
      </c>
      <c r="L50" s="127"/>
      <c r="M50" s="127"/>
      <c r="N50" s="121"/>
      <c r="O50" s="132" t="str">
        <f ca="1">IF(N50="","", INDIRECT("base!"&amp;ADDRESS(MATCH(N50,base!$C$2:'base'!$C$133,0)+1,4,4)))</f>
        <v/>
      </c>
      <c r="P50" s="124"/>
      <c r="Q50" s="132" t="str">
        <f ca="1">IF(P50="","", INDIRECT("base!"&amp;ADDRESS(MATCH(CONCATENATE(N50,"|",P50),base!$G$2:'base'!$G$1817,0)+1,6,4)))</f>
        <v/>
      </c>
      <c r="R50" s="124"/>
    </row>
    <row r="51" spans="1:18" ht="60" x14ac:dyDescent="0.25">
      <c r="A51" s="47"/>
      <c r="B51" s="117">
        <f>IF(AND(G51&lt;&gt;"",H51&gt;0,I51&lt;&gt;"",J51&lt;&gt;0,K51&lt;&gt;0),COUNT($B$11:B50)+1,"")</f>
        <v>33</v>
      </c>
      <c r="C51" s="34" t="s">
        <v>4292</v>
      </c>
      <c r="D51" s="91" t="s">
        <v>3776</v>
      </c>
      <c r="E51" s="47" t="s">
        <v>4182</v>
      </c>
      <c r="F51" s="68">
        <v>45078</v>
      </c>
      <c r="G51" s="41" t="s">
        <v>4070</v>
      </c>
      <c r="H51" s="114">
        <v>23.27</v>
      </c>
      <c r="I51" s="47" t="s">
        <v>3695</v>
      </c>
      <c r="J51" s="114">
        <v>91.41</v>
      </c>
      <c r="K51" s="106">
        <f t="shared" si="0"/>
        <v>2127.11</v>
      </c>
      <c r="L51" s="98">
        <v>0.2641</v>
      </c>
      <c r="M51" s="98">
        <v>0.83340000000000003</v>
      </c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60" x14ac:dyDescent="0.25">
      <c r="A52" s="47"/>
      <c r="B52" s="117">
        <f>IF(AND(G52&lt;&gt;"",H52&gt;0,I52&lt;&gt;"",J52&lt;&gt;0,K52&lt;&gt;0),COUNT($B$11:B51)+1,"")</f>
        <v>34</v>
      </c>
      <c r="C52" s="34" t="s">
        <v>4293</v>
      </c>
      <c r="D52" s="91" t="s">
        <v>3776</v>
      </c>
      <c r="E52" s="47" t="s">
        <v>4183</v>
      </c>
      <c r="F52" s="68">
        <v>45078</v>
      </c>
      <c r="G52" s="41" t="s">
        <v>4071</v>
      </c>
      <c r="H52" s="114">
        <v>25.76</v>
      </c>
      <c r="I52" s="47" t="s">
        <v>3695</v>
      </c>
      <c r="J52" s="114">
        <v>8.8699999999999992</v>
      </c>
      <c r="K52" s="106">
        <f t="shared" si="0"/>
        <v>228.49</v>
      </c>
      <c r="L52" s="98">
        <v>0.2641</v>
      </c>
      <c r="M52" s="98">
        <v>0.83340000000000003</v>
      </c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60" x14ac:dyDescent="0.25">
      <c r="A53" s="47"/>
      <c r="B53" s="117">
        <f>IF(AND(G53&lt;&gt;"",H53&gt;0,I53&lt;&gt;"",J53&lt;&gt;0,K53&lt;&gt;0),COUNT($B$11:B52)+1,"")</f>
        <v>35</v>
      </c>
      <c r="C53" s="34" t="s">
        <v>4294</v>
      </c>
      <c r="D53" s="91" t="s">
        <v>3776</v>
      </c>
      <c r="E53" s="47" t="s">
        <v>4184</v>
      </c>
      <c r="F53" s="68">
        <v>45078</v>
      </c>
      <c r="G53" s="41" t="s">
        <v>4072</v>
      </c>
      <c r="H53" s="114">
        <v>25.76</v>
      </c>
      <c r="I53" s="47" t="s">
        <v>3695</v>
      </c>
      <c r="J53" s="114">
        <v>63.12</v>
      </c>
      <c r="K53" s="106">
        <f t="shared" si="0"/>
        <v>1625.97</v>
      </c>
      <c r="L53" s="98">
        <v>0.2641</v>
      </c>
      <c r="M53" s="98">
        <v>0.83340000000000003</v>
      </c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30" x14ac:dyDescent="0.25">
      <c r="A54" s="47"/>
      <c r="B54" s="117">
        <f>IF(AND(G54&lt;&gt;"",H54&gt;0,I54&lt;&gt;"",J54&lt;&gt;0,K54&lt;&gt;0),COUNT($B$11:B53)+1,"")</f>
        <v>36</v>
      </c>
      <c r="C54" s="34" t="s">
        <v>4295</v>
      </c>
      <c r="D54" s="91" t="s">
        <v>3776</v>
      </c>
      <c r="E54" s="47" t="s">
        <v>4185</v>
      </c>
      <c r="F54" s="68">
        <v>45078</v>
      </c>
      <c r="G54" s="41" t="s">
        <v>4073</v>
      </c>
      <c r="H54" s="114">
        <v>25.76</v>
      </c>
      <c r="I54" s="47" t="s">
        <v>3695</v>
      </c>
      <c r="J54" s="114">
        <v>37.869999999999997</v>
      </c>
      <c r="K54" s="106">
        <f t="shared" si="0"/>
        <v>975.53</v>
      </c>
      <c r="L54" s="98">
        <v>0.2641</v>
      </c>
      <c r="M54" s="98">
        <v>0.83340000000000003</v>
      </c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60" x14ac:dyDescent="0.25">
      <c r="A55" s="47"/>
      <c r="B55" s="117">
        <f>IF(AND(G55&lt;&gt;"",H55&gt;0,I55&lt;&gt;"",J55&lt;&gt;0,K55&lt;&gt;0),COUNT($B$11:B54)+1,"")</f>
        <v>37</v>
      </c>
      <c r="C55" s="34" t="s">
        <v>4296</v>
      </c>
      <c r="D55" s="91" t="s">
        <v>3776</v>
      </c>
      <c r="E55" s="47" t="s">
        <v>4186</v>
      </c>
      <c r="F55" s="68">
        <v>45078</v>
      </c>
      <c r="G55" s="41" t="s">
        <v>4074</v>
      </c>
      <c r="H55" s="114">
        <v>20.239999999999998</v>
      </c>
      <c r="I55" s="47" t="s">
        <v>3695</v>
      </c>
      <c r="J55" s="114">
        <v>5.07</v>
      </c>
      <c r="K55" s="106">
        <f t="shared" si="0"/>
        <v>102.62</v>
      </c>
      <c r="L55" s="98">
        <v>0.2641</v>
      </c>
      <c r="M55" s="98">
        <v>0.83340000000000003</v>
      </c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90" x14ac:dyDescent="0.25">
      <c r="A56" s="47"/>
      <c r="B56" s="117">
        <f>IF(AND(G56&lt;&gt;"",H56&gt;0,I56&lt;&gt;"",J56&lt;&gt;0,K56&lt;&gt;0),COUNT($B$11:B55)+1,"")</f>
        <v>38</v>
      </c>
      <c r="C56" s="34" t="s">
        <v>4297</v>
      </c>
      <c r="D56" s="91" t="s">
        <v>3776</v>
      </c>
      <c r="E56" s="47" t="s">
        <v>4187</v>
      </c>
      <c r="F56" s="68">
        <v>45078</v>
      </c>
      <c r="G56" s="41" t="s">
        <v>4075</v>
      </c>
      <c r="H56" s="114">
        <v>12.08</v>
      </c>
      <c r="I56" s="47" t="s">
        <v>3695</v>
      </c>
      <c r="J56" s="114">
        <v>30.88</v>
      </c>
      <c r="K56" s="106">
        <f t="shared" si="0"/>
        <v>373.03</v>
      </c>
      <c r="L56" s="98">
        <v>0.2641</v>
      </c>
      <c r="M56" s="98">
        <v>0.83340000000000003</v>
      </c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60" x14ac:dyDescent="0.25">
      <c r="A57" s="47"/>
      <c r="B57" s="117">
        <f>IF(AND(G57&lt;&gt;"",H57&gt;0,I57&lt;&gt;"",J57&lt;&gt;0,K57&lt;&gt;0),COUNT($B$11:B56)+1,"")</f>
        <v>39</v>
      </c>
      <c r="C57" s="34" t="s">
        <v>4261</v>
      </c>
      <c r="D57" s="91" t="s">
        <v>3776</v>
      </c>
      <c r="E57" s="47" t="s">
        <v>4188</v>
      </c>
      <c r="F57" s="68">
        <v>45078</v>
      </c>
      <c r="G57" s="41" t="s">
        <v>4076</v>
      </c>
      <c r="H57" s="114">
        <v>12.08</v>
      </c>
      <c r="I57" s="47" t="s">
        <v>3695</v>
      </c>
      <c r="J57" s="114">
        <v>97.8</v>
      </c>
      <c r="K57" s="106">
        <f t="shared" si="0"/>
        <v>1181.42</v>
      </c>
      <c r="L57" s="98">
        <v>0.2641</v>
      </c>
      <c r="M57" s="98">
        <v>0.83340000000000003</v>
      </c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75" x14ac:dyDescent="0.25">
      <c r="A58" s="47"/>
      <c r="B58" s="117">
        <f>IF(AND(G58&lt;&gt;"",H58&gt;0,I58&lt;&gt;"",J58&lt;&gt;0,K58&lt;&gt;0),COUNT($B$11:B57)+1,"")</f>
        <v>40</v>
      </c>
      <c r="C58" s="34" t="s">
        <v>4298</v>
      </c>
      <c r="D58" s="91" t="s">
        <v>3776</v>
      </c>
      <c r="E58" s="47" t="s">
        <v>4189</v>
      </c>
      <c r="F58" s="68">
        <v>45078</v>
      </c>
      <c r="G58" s="41" t="s">
        <v>4077</v>
      </c>
      <c r="H58" s="114">
        <v>8.16</v>
      </c>
      <c r="I58" s="47" t="s">
        <v>3695</v>
      </c>
      <c r="J58" s="114">
        <v>41.6</v>
      </c>
      <c r="K58" s="106">
        <f t="shared" si="0"/>
        <v>339.46</v>
      </c>
      <c r="L58" s="98">
        <v>0.2641</v>
      </c>
      <c r="M58" s="98">
        <v>0.83340000000000003</v>
      </c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45" x14ac:dyDescent="0.25">
      <c r="A59" s="47"/>
      <c r="B59" s="117">
        <f>IF(AND(G59&lt;&gt;"",H59&gt;0,I59&lt;&gt;"",J59&lt;&gt;0,K59&lt;&gt;0),COUNT($B$11:B58)+1,"")</f>
        <v>41</v>
      </c>
      <c r="C59" s="34" t="s">
        <v>4299</v>
      </c>
      <c r="D59" s="91" t="s">
        <v>3776</v>
      </c>
      <c r="E59" s="47" t="s">
        <v>4190</v>
      </c>
      <c r="F59" s="68">
        <v>45078</v>
      </c>
      <c r="G59" s="41" t="s">
        <v>4078</v>
      </c>
      <c r="H59" s="114">
        <v>8.16</v>
      </c>
      <c r="I59" s="47" t="s">
        <v>3695</v>
      </c>
      <c r="J59" s="114">
        <v>13.94</v>
      </c>
      <c r="K59" s="106">
        <f t="shared" si="0"/>
        <v>113.75</v>
      </c>
      <c r="L59" s="98">
        <v>0.2641</v>
      </c>
      <c r="M59" s="98">
        <v>0.83340000000000003</v>
      </c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30" x14ac:dyDescent="0.25">
      <c r="A60" s="47"/>
      <c r="B60" s="117">
        <f>IF(AND(G60&lt;&gt;"",H60&gt;0,I60&lt;&gt;"",J60&lt;&gt;0,K60&lt;&gt;0),COUNT($B$11:B59)+1,"")</f>
        <v>42</v>
      </c>
      <c r="C60" s="34" t="s">
        <v>4300</v>
      </c>
      <c r="D60" s="91" t="s">
        <v>3776</v>
      </c>
      <c r="E60" s="47" t="s">
        <v>4191</v>
      </c>
      <c r="F60" s="68">
        <v>45078</v>
      </c>
      <c r="G60" s="41" t="s">
        <v>4079</v>
      </c>
      <c r="H60" s="114">
        <v>33.92</v>
      </c>
      <c r="I60" s="47" t="s">
        <v>3695</v>
      </c>
      <c r="J60" s="114">
        <v>4.4400000000000004</v>
      </c>
      <c r="K60" s="106">
        <f t="shared" si="0"/>
        <v>150.6</v>
      </c>
      <c r="L60" s="98">
        <v>0.2641</v>
      </c>
      <c r="M60" s="98">
        <v>0.83340000000000003</v>
      </c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45" x14ac:dyDescent="0.25">
      <c r="A61" s="47"/>
      <c r="B61" s="117">
        <f>IF(AND(G61&lt;&gt;"",H61&gt;0,I61&lt;&gt;"",J61&lt;&gt;0,K61&lt;&gt;0),COUNT($B$11:B60)+1,"")</f>
        <v>43</v>
      </c>
      <c r="C61" s="34" t="s">
        <v>4301</v>
      </c>
      <c r="D61" s="91" t="s">
        <v>3776</v>
      </c>
      <c r="E61" s="47" t="s">
        <v>4192</v>
      </c>
      <c r="F61" s="68">
        <v>45078</v>
      </c>
      <c r="G61" s="41" t="s">
        <v>4080</v>
      </c>
      <c r="H61" s="114">
        <v>33.92</v>
      </c>
      <c r="I61" s="47" t="s">
        <v>3695</v>
      </c>
      <c r="J61" s="114">
        <v>25.37</v>
      </c>
      <c r="K61" s="106">
        <f t="shared" si="0"/>
        <v>860.55</v>
      </c>
      <c r="L61" s="98">
        <v>0.2641</v>
      </c>
      <c r="M61" s="98">
        <v>0.83340000000000003</v>
      </c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s="129" customFormat="1" x14ac:dyDescent="0.25">
      <c r="A62" s="119"/>
      <c r="B62" s="130" t="str">
        <f>IF(AND(G62&lt;&gt;"",H62&gt;0,I62&lt;&gt;"",J62&lt;&gt;0,K62&lt;&gt;0),COUNT($B$11:B61)+1,"")</f>
        <v/>
      </c>
      <c r="C62" s="121">
        <v>8</v>
      </c>
      <c r="D62" s="122"/>
      <c r="E62" s="119"/>
      <c r="F62" s="123"/>
      <c r="G62" s="124" t="s">
        <v>4034</v>
      </c>
      <c r="H62" s="125"/>
      <c r="I62" s="119" t="s">
        <v>4147</v>
      </c>
      <c r="J62" s="125"/>
      <c r="K62" s="131" t="str">
        <f t="shared" si="0"/>
        <v/>
      </c>
      <c r="L62" s="127"/>
      <c r="M62" s="127"/>
      <c r="N62" s="121"/>
      <c r="O62" s="132" t="str">
        <f ca="1">IF(N62="","", INDIRECT("base!"&amp;ADDRESS(MATCH(N62,base!$C$2:'base'!$C$133,0)+1,4,4)))</f>
        <v/>
      </c>
      <c r="P62" s="124"/>
      <c r="Q62" s="132" t="str">
        <f ca="1">IF(P62="","", INDIRECT("base!"&amp;ADDRESS(MATCH(CONCATENATE(N62,"|",P62),base!$G$2:'base'!$G$1817,0)+1,6,4)))</f>
        <v/>
      </c>
      <c r="R62" s="124"/>
    </row>
    <row r="63" spans="1:18" ht="45" x14ac:dyDescent="0.25">
      <c r="A63" s="47"/>
      <c r="B63" s="117">
        <f>IF(AND(G63&lt;&gt;"",H63&gt;0,I63&lt;&gt;"",J63&lt;&gt;0,K63&lt;&gt;0),COUNT($B$11:B62)+1,"")</f>
        <v>44</v>
      </c>
      <c r="C63" s="34" t="s">
        <v>4302</v>
      </c>
      <c r="D63" s="91" t="s">
        <v>4193</v>
      </c>
      <c r="E63" s="47" t="s">
        <v>4194</v>
      </c>
      <c r="F63" s="68">
        <v>45078</v>
      </c>
      <c r="G63" s="41" t="s">
        <v>4081</v>
      </c>
      <c r="H63" s="114">
        <v>1</v>
      </c>
      <c r="I63" s="47" t="s">
        <v>3701</v>
      </c>
      <c r="J63" s="114">
        <v>505.87</v>
      </c>
      <c r="K63" s="106">
        <f t="shared" si="0"/>
        <v>505.87</v>
      </c>
      <c r="L63" s="98">
        <v>0.2641</v>
      </c>
      <c r="M63" s="98">
        <v>0.83340000000000003</v>
      </c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45" x14ac:dyDescent="0.25">
      <c r="A64" s="47"/>
      <c r="B64" s="117">
        <f>IF(AND(G64&lt;&gt;"",H64&gt;0,I64&lt;&gt;"",J64&lt;&gt;0,K64&lt;&gt;0),COUNT($B$11:B63)+1,"")</f>
        <v>45</v>
      </c>
      <c r="C64" s="34" t="s">
        <v>4303</v>
      </c>
      <c r="D64" s="91" t="s">
        <v>3776</v>
      </c>
      <c r="E64" s="47" t="s">
        <v>4195</v>
      </c>
      <c r="F64" s="68">
        <v>45078</v>
      </c>
      <c r="G64" s="41" t="s">
        <v>4082</v>
      </c>
      <c r="H64" s="114">
        <v>6</v>
      </c>
      <c r="I64" s="47" t="s">
        <v>3701</v>
      </c>
      <c r="J64" s="114">
        <v>14.5</v>
      </c>
      <c r="K64" s="106">
        <f t="shared" si="0"/>
        <v>87</v>
      </c>
      <c r="L64" s="98">
        <v>0.2641</v>
      </c>
      <c r="M64" s="98">
        <v>0.83340000000000003</v>
      </c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45" x14ac:dyDescent="0.25">
      <c r="A65" s="47"/>
      <c r="B65" s="117">
        <f>IF(AND(G65&lt;&gt;"",H65&gt;0,I65&lt;&gt;"",J65&lt;&gt;0,K65&lt;&gt;0),COUNT($B$11:B64)+1,"")</f>
        <v>46</v>
      </c>
      <c r="C65" s="34" t="s">
        <v>4304</v>
      </c>
      <c r="D65" s="91" t="s">
        <v>3776</v>
      </c>
      <c r="E65" s="47" t="s">
        <v>4196</v>
      </c>
      <c r="F65" s="68">
        <v>45078</v>
      </c>
      <c r="G65" s="41" t="s">
        <v>4083</v>
      </c>
      <c r="H65" s="114">
        <v>1</v>
      </c>
      <c r="I65" s="47" t="s">
        <v>3701</v>
      </c>
      <c r="J65" s="114">
        <v>16.75</v>
      </c>
      <c r="K65" s="106">
        <f t="shared" si="0"/>
        <v>16.75</v>
      </c>
      <c r="L65" s="98">
        <v>0.2641</v>
      </c>
      <c r="M65" s="98">
        <v>0.83340000000000003</v>
      </c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30" x14ac:dyDescent="0.25">
      <c r="A66" s="47"/>
      <c r="B66" s="117">
        <f>IF(AND(G66&lt;&gt;"",H66&gt;0,I66&lt;&gt;"",J66&lt;&gt;0,K66&lt;&gt;0),COUNT($B$11:B65)+1,"")</f>
        <v>47</v>
      </c>
      <c r="C66" s="34" t="s">
        <v>4305</v>
      </c>
      <c r="D66" s="91" t="s">
        <v>4193</v>
      </c>
      <c r="E66" s="47" t="s">
        <v>4197</v>
      </c>
      <c r="F66" s="68">
        <v>45078</v>
      </c>
      <c r="G66" s="41" t="s">
        <v>4084</v>
      </c>
      <c r="H66" s="114">
        <v>1</v>
      </c>
      <c r="I66" s="47" t="s">
        <v>3701</v>
      </c>
      <c r="J66" s="114">
        <v>172.08</v>
      </c>
      <c r="K66" s="106">
        <f t="shared" si="0"/>
        <v>172.08</v>
      </c>
      <c r="L66" s="98">
        <v>0.2641</v>
      </c>
      <c r="M66" s="98">
        <v>0.83340000000000003</v>
      </c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30" x14ac:dyDescent="0.25">
      <c r="A67" s="47"/>
      <c r="B67" s="117">
        <f>IF(AND(G67&lt;&gt;"",H67&gt;0,I67&lt;&gt;"",J67&lt;&gt;0,K67&lt;&gt;0),COUNT($B$11:B66)+1,"")</f>
        <v>48</v>
      </c>
      <c r="C67" s="34" t="s">
        <v>4306</v>
      </c>
      <c r="D67" s="91" t="s">
        <v>4193</v>
      </c>
      <c r="E67" s="47" t="s">
        <v>4198</v>
      </c>
      <c r="F67" s="68">
        <v>45078</v>
      </c>
      <c r="G67" s="41" t="s">
        <v>4085</v>
      </c>
      <c r="H67" s="114">
        <v>1</v>
      </c>
      <c r="I67" s="47" t="s">
        <v>3701</v>
      </c>
      <c r="J67" s="114">
        <v>126.41</v>
      </c>
      <c r="K67" s="106">
        <f t="shared" si="0"/>
        <v>126.41</v>
      </c>
      <c r="L67" s="98">
        <v>0.2641</v>
      </c>
      <c r="M67" s="98">
        <v>0.83340000000000003</v>
      </c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45" x14ac:dyDescent="0.25">
      <c r="A68" s="47"/>
      <c r="B68" s="117">
        <f>IF(AND(G68&lt;&gt;"",H68&gt;0,I68&lt;&gt;"",J68&lt;&gt;0,K68&lt;&gt;0),COUNT($B$11:B67)+1,"")</f>
        <v>49</v>
      </c>
      <c r="C68" s="34" t="s">
        <v>4307</v>
      </c>
      <c r="D68" s="91" t="s">
        <v>3776</v>
      </c>
      <c r="E68" s="47" t="s">
        <v>4199</v>
      </c>
      <c r="F68" s="68">
        <v>45078</v>
      </c>
      <c r="G68" s="41" t="s">
        <v>4086</v>
      </c>
      <c r="H68" s="114">
        <v>1</v>
      </c>
      <c r="I68" s="47" t="s">
        <v>3701</v>
      </c>
      <c r="J68" s="114">
        <v>26.63</v>
      </c>
      <c r="K68" s="106">
        <f t="shared" si="0"/>
        <v>26.63</v>
      </c>
      <c r="L68" s="98">
        <v>0.2641</v>
      </c>
      <c r="M68" s="98">
        <v>0.83340000000000003</v>
      </c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60" x14ac:dyDescent="0.25">
      <c r="A69" s="47"/>
      <c r="B69" s="117">
        <f>IF(AND(G69&lt;&gt;"",H69&gt;0,I69&lt;&gt;"",J69&lt;&gt;0,K69&lt;&gt;0),COUNT($B$11:B68)+1,"")</f>
        <v>50</v>
      </c>
      <c r="C69" s="34" t="s">
        <v>4308</v>
      </c>
      <c r="D69" s="91" t="s">
        <v>3776</v>
      </c>
      <c r="E69" s="47" t="s">
        <v>4200</v>
      </c>
      <c r="F69" s="68">
        <v>45078</v>
      </c>
      <c r="G69" s="41" t="s">
        <v>4087</v>
      </c>
      <c r="H69" s="114">
        <v>16</v>
      </c>
      <c r="I69" s="47" t="s">
        <v>3701</v>
      </c>
      <c r="J69" s="114">
        <v>140.87</v>
      </c>
      <c r="K69" s="106">
        <f t="shared" si="0"/>
        <v>2253.92</v>
      </c>
      <c r="L69" s="98">
        <v>0.2641</v>
      </c>
      <c r="M69" s="98">
        <v>0.83340000000000003</v>
      </c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30" x14ac:dyDescent="0.25">
      <c r="A70" s="47"/>
      <c r="B70" s="117">
        <f>IF(AND(G70&lt;&gt;"",H70&gt;0,I70&lt;&gt;"",J70&lt;&gt;0,K70&lt;&gt;0),COUNT($B$11:B69)+1,"")</f>
        <v>51</v>
      </c>
      <c r="C70" s="34" t="s">
        <v>4262</v>
      </c>
      <c r="D70" s="91" t="s">
        <v>4150</v>
      </c>
      <c r="E70" s="47" t="s">
        <v>4201</v>
      </c>
      <c r="F70" s="68">
        <v>45078</v>
      </c>
      <c r="G70" s="41" t="s">
        <v>4088</v>
      </c>
      <c r="H70" s="114">
        <v>4</v>
      </c>
      <c r="I70" s="47" t="s">
        <v>3701</v>
      </c>
      <c r="J70" s="114">
        <v>348.27</v>
      </c>
      <c r="K70" s="106">
        <f t="shared" si="0"/>
        <v>1393.08</v>
      </c>
      <c r="L70" s="98">
        <v>0.2641</v>
      </c>
      <c r="M70" s="98">
        <v>0.83340000000000003</v>
      </c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30" x14ac:dyDescent="0.25">
      <c r="A71" s="47"/>
      <c r="B71" s="117">
        <f>IF(AND(G71&lt;&gt;"",H71&gt;0,I71&lt;&gt;"",J71&lt;&gt;0,K71&lt;&gt;0),COUNT($B$11:B70)+1,"")</f>
        <v>52</v>
      </c>
      <c r="C71" s="34" t="s">
        <v>4309</v>
      </c>
      <c r="D71" s="91" t="s">
        <v>3776</v>
      </c>
      <c r="E71" s="47" t="s">
        <v>4202</v>
      </c>
      <c r="F71" s="68">
        <v>45078</v>
      </c>
      <c r="G71" s="41" t="s">
        <v>4089</v>
      </c>
      <c r="H71" s="114">
        <v>1</v>
      </c>
      <c r="I71" s="47" t="s">
        <v>3701</v>
      </c>
      <c r="J71" s="114">
        <v>19.73</v>
      </c>
      <c r="K71" s="106">
        <f t="shared" si="0"/>
        <v>19.73</v>
      </c>
      <c r="L71" s="98">
        <v>0.2641</v>
      </c>
      <c r="M71" s="98">
        <v>0.83340000000000003</v>
      </c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30" x14ac:dyDescent="0.25">
      <c r="A72" s="47"/>
      <c r="B72" s="117">
        <f>IF(AND(G72&lt;&gt;"",H72&gt;0,I72&lt;&gt;"",J72&lt;&gt;0,K72&lt;&gt;0),COUNT($B$11:B71)+1,"")</f>
        <v>53</v>
      </c>
      <c r="C72" s="34" t="s">
        <v>4310</v>
      </c>
      <c r="D72" s="91" t="s">
        <v>4150</v>
      </c>
      <c r="E72" s="47" t="s">
        <v>4203</v>
      </c>
      <c r="F72" s="68">
        <v>45078</v>
      </c>
      <c r="G72" s="41" t="s">
        <v>4090</v>
      </c>
      <c r="H72" s="114">
        <v>4</v>
      </c>
      <c r="I72" s="47" t="s">
        <v>3701</v>
      </c>
      <c r="J72" s="114">
        <v>254.79</v>
      </c>
      <c r="K72" s="106">
        <f t="shared" si="0"/>
        <v>1019.16</v>
      </c>
      <c r="L72" s="98">
        <v>0.2641</v>
      </c>
      <c r="M72" s="98">
        <v>0.83340000000000003</v>
      </c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45" x14ac:dyDescent="0.25">
      <c r="A73" s="47"/>
      <c r="B73" s="117">
        <f>IF(AND(G73&lt;&gt;"",H73&gt;0,I73&lt;&gt;"",J73&lt;&gt;0,K73&lt;&gt;0),COUNT($B$11:B72)+1,"")</f>
        <v>54</v>
      </c>
      <c r="C73" s="34" t="s">
        <v>4311</v>
      </c>
      <c r="D73" s="91" t="s">
        <v>3776</v>
      </c>
      <c r="E73" s="47" t="s">
        <v>4204</v>
      </c>
      <c r="F73" s="68">
        <v>45078</v>
      </c>
      <c r="G73" s="41" t="s">
        <v>4091</v>
      </c>
      <c r="H73" s="114">
        <v>2</v>
      </c>
      <c r="I73" s="47" t="s">
        <v>3701</v>
      </c>
      <c r="J73" s="114">
        <v>75.099999999999994</v>
      </c>
      <c r="K73" s="106">
        <f t="shared" si="0"/>
        <v>150.19999999999999</v>
      </c>
      <c r="L73" s="98">
        <v>0.2641</v>
      </c>
      <c r="M73" s="98">
        <v>0.83340000000000003</v>
      </c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45" x14ac:dyDescent="0.25">
      <c r="A74" s="47"/>
      <c r="B74" s="117">
        <f>IF(AND(G74&lt;&gt;"",H74&gt;0,I74&lt;&gt;"",J74&lt;&gt;0,K74&lt;&gt;0),COUNT($B$11:B73)+1,"")</f>
        <v>55</v>
      </c>
      <c r="C74" s="34" t="s">
        <v>4312</v>
      </c>
      <c r="D74" s="91" t="s">
        <v>3776</v>
      </c>
      <c r="E74" s="47" t="s">
        <v>4205</v>
      </c>
      <c r="F74" s="68">
        <v>45078</v>
      </c>
      <c r="G74" s="41" t="s">
        <v>4092</v>
      </c>
      <c r="H74" s="114">
        <v>3</v>
      </c>
      <c r="I74" s="47" t="s">
        <v>3701</v>
      </c>
      <c r="J74" s="114">
        <v>94.72</v>
      </c>
      <c r="K74" s="106">
        <f t="shared" si="0"/>
        <v>284.16000000000003</v>
      </c>
      <c r="L74" s="98">
        <v>0.2641</v>
      </c>
      <c r="M74" s="98">
        <v>0.83340000000000003</v>
      </c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45" x14ac:dyDescent="0.25">
      <c r="A75" s="47"/>
      <c r="B75" s="117">
        <f>IF(AND(G75&lt;&gt;"",H75&gt;0,I75&lt;&gt;"",J75&lt;&gt;0,K75&lt;&gt;0),COUNT($B$11:B74)+1,"")</f>
        <v>56</v>
      </c>
      <c r="C75" s="34" t="s">
        <v>4313</v>
      </c>
      <c r="D75" s="91" t="s">
        <v>3776</v>
      </c>
      <c r="E75" s="47" t="s">
        <v>4206</v>
      </c>
      <c r="F75" s="68">
        <v>45078</v>
      </c>
      <c r="G75" s="41" t="s">
        <v>4093</v>
      </c>
      <c r="H75" s="114">
        <v>4</v>
      </c>
      <c r="I75" s="47" t="s">
        <v>3701</v>
      </c>
      <c r="J75" s="114">
        <v>54.36</v>
      </c>
      <c r="K75" s="106">
        <f t="shared" si="0"/>
        <v>217.44</v>
      </c>
      <c r="L75" s="98">
        <v>0.2641</v>
      </c>
      <c r="M75" s="98">
        <v>0.83340000000000003</v>
      </c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45" x14ac:dyDescent="0.25">
      <c r="A76" s="47"/>
      <c r="B76" s="117">
        <f>IF(AND(G76&lt;&gt;"",H76&gt;0,I76&lt;&gt;"",J76&lt;&gt;0,K76&lt;&gt;0),COUNT($B$11:B75)+1,"")</f>
        <v>57</v>
      </c>
      <c r="C76" s="34" t="s">
        <v>4314</v>
      </c>
      <c r="D76" s="91" t="s">
        <v>3776</v>
      </c>
      <c r="E76" s="47" t="s">
        <v>4207</v>
      </c>
      <c r="F76" s="68">
        <v>45078</v>
      </c>
      <c r="G76" s="41" t="s">
        <v>4094</v>
      </c>
      <c r="H76" s="114">
        <v>1</v>
      </c>
      <c r="I76" s="47" t="s">
        <v>3701</v>
      </c>
      <c r="J76" s="114">
        <v>64.180000000000007</v>
      </c>
      <c r="K76" s="106">
        <f t="shared" si="0"/>
        <v>64.180000000000007</v>
      </c>
      <c r="L76" s="98">
        <v>0.2641</v>
      </c>
      <c r="M76" s="98">
        <v>0.83340000000000003</v>
      </c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45" x14ac:dyDescent="0.25">
      <c r="A77" s="47"/>
      <c r="B77" s="117">
        <f>IF(AND(G77&lt;&gt;"",H77&gt;0,I77&lt;&gt;"",J77&lt;&gt;0,K77&lt;&gt;0),COUNT($B$11:B76)+1,"")</f>
        <v>58</v>
      </c>
      <c r="C77" s="34" t="s">
        <v>4315</v>
      </c>
      <c r="D77" s="91" t="s">
        <v>3776</v>
      </c>
      <c r="E77" s="47" t="s">
        <v>4208</v>
      </c>
      <c r="F77" s="68">
        <v>45078</v>
      </c>
      <c r="G77" s="41" t="s">
        <v>4095</v>
      </c>
      <c r="H77" s="114">
        <v>354.24</v>
      </c>
      <c r="I77" s="47" t="s">
        <v>3694</v>
      </c>
      <c r="J77" s="114">
        <v>3.4</v>
      </c>
      <c r="K77" s="106">
        <f t="shared" si="0"/>
        <v>1204.42</v>
      </c>
      <c r="L77" s="98">
        <v>0.2641</v>
      </c>
      <c r="M77" s="98">
        <v>0.83340000000000003</v>
      </c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45" x14ac:dyDescent="0.25">
      <c r="A78" s="47"/>
      <c r="B78" s="117">
        <f>IF(AND(G78&lt;&gt;"",H78&gt;0,I78&lt;&gt;"",J78&lt;&gt;0,K78&lt;&gt;0),COUNT($B$11:B77)+1,"")</f>
        <v>59</v>
      </c>
      <c r="C78" s="34" t="s">
        <v>4316</v>
      </c>
      <c r="D78" s="91" t="s">
        <v>3776</v>
      </c>
      <c r="E78" s="47" t="s">
        <v>4209</v>
      </c>
      <c r="F78" s="68">
        <v>45078</v>
      </c>
      <c r="G78" s="41" t="s">
        <v>4096</v>
      </c>
      <c r="H78" s="114">
        <v>425.35</v>
      </c>
      <c r="I78" s="47" t="s">
        <v>3694</v>
      </c>
      <c r="J78" s="114">
        <v>4.9400000000000004</v>
      </c>
      <c r="K78" s="106">
        <f t="shared" si="0"/>
        <v>2101.23</v>
      </c>
      <c r="L78" s="98">
        <v>0.2641</v>
      </c>
      <c r="M78" s="98">
        <v>0.83340000000000003</v>
      </c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45" x14ac:dyDescent="0.25">
      <c r="A79" s="47"/>
      <c r="B79" s="117">
        <f>IF(AND(G79&lt;&gt;"",H79&gt;0,I79&lt;&gt;"",J79&lt;&gt;0,K79&lt;&gt;0),COUNT($B$11:B78)+1,"")</f>
        <v>60</v>
      </c>
      <c r="C79" s="34" t="s">
        <v>4317</v>
      </c>
      <c r="D79" s="91" t="s">
        <v>3776</v>
      </c>
      <c r="E79" s="47" t="s">
        <v>4210</v>
      </c>
      <c r="F79" s="68">
        <v>45078</v>
      </c>
      <c r="G79" s="41" t="s">
        <v>4097</v>
      </c>
      <c r="H79" s="114">
        <v>120</v>
      </c>
      <c r="I79" s="47" t="s">
        <v>3694</v>
      </c>
      <c r="J79" s="114">
        <v>12.24</v>
      </c>
      <c r="K79" s="106">
        <f t="shared" ref="K79:K131" si="1">IFERROR(IF(H79*J79&lt;&gt;0,ROUND(ROUND(H79,4)*ROUND(J79,4),2),""),"")</f>
        <v>1468.8</v>
      </c>
      <c r="L79" s="98">
        <v>0.2641</v>
      </c>
      <c r="M79" s="98">
        <v>0.83340000000000003</v>
      </c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30" x14ac:dyDescent="0.25">
      <c r="A80" s="47"/>
      <c r="B80" s="117">
        <f>IF(AND(G80&lt;&gt;"",H80&gt;0,I80&lt;&gt;"",J80&lt;&gt;0,K80&lt;&gt;0),COUNT($B$11:B79)+1,"")</f>
        <v>61</v>
      </c>
      <c r="C80" s="34" t="s">
        <v>4318</v>
      </c>
      <c r="D80" s="91" t="s">
        <v>3776</v>
      </c>
      <c r="E80" s="47" t="s">
        <v>4211</v>
      </c>
      <c r="F80" s="68">
        <v>45078</v>
      </c>
      <c r="G80" s="41" t="s">
        <v>4098</v>
      </c>
      <c r="H80" s="114">
        <v>4</v>
      </c>
      <c r="I80" s="47" t="s">
        <v>3701</v>
      </c>
      <c r="J80" s="114">
        <v>18.809999999999999</v>
      </c>
      <c r="K80" s="106">
        <f t="shared" si="1"/>
        <v>75.239999999999995</v>
      </c>
      <c r="L80" s="98">
        <v>0.2641</v>
      </c>
      <c r="M80" s="98">
        <v>0.83340000000000003</v>
      </c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30" x14ac:dyDescent="0.25">
      <c r="A81" s="47"/>
      <c r="B81" s="117">
        <f>IF(AND(G81&lt;&gt;"",H81&gt;0,I81&lt;&gt;"",J81&lt;&gt;0,K81&lt;&gt;0),COUNT($B$11:B80)+1,"")</f>
        <v>62</v>
      </c>
      <c r="C81" s="34" t="s">
        <v>4319</v>
      </c>
      <c r="D81" s="91" t="s">
        <v>4193</v>
      </c>
      <c r="E81" s="47" t="s">
        <v>4212</v>
      </c>
      <c r="F81" s="68">
        <v>45078</v>
      </c>
      <c r="G81" s="41" t="s">
        <v>4099</v>
      </c>
      <c r="H81" s="114">
        <v>18</v>
      </c>
      <c r="I81" s="47" t="s">
        <v>3701</v>
      </c>
      <c r="J81" s="114">
        <v>3.3</v>
      </c>
      <c r="K81" s="106">
        <f t="shared" si="1"/>
        <v>59.4</v>
      </c>
      <c r="L81" s="98">
        <v>0.2641</v>
      </c>
      <c r="M81" s="98">
        <v>0.83340000000000003</v>
      </c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45" x14ac:dyDescent="0.25">
      <c r="A82" s="47"/>
      <c r="B82" s="117">
        <f>IF(AND(G82&lt;&gt;"",H82&gt;0,I82&lt;&gt;"",J82&lt;&gt;0,K82&lt;&gt;0),COUNT($B$11:B81)+1,"")</f>
        <v>63</v>
      </c>
      <c r="C82" s="34" t="s">
        <v>4320</v>
      </c>
      <c r="D82" s="91" t="s">
        <v>3776</v>
      </c>
      <c r="E82" s="47" t="s">
        <v>4213</v>
      </c>
      <c r="F82" s="68">
        <v>45078</v>
      </c>
      <c r="G82" s="41" t="s">
        <v>4100</v>
      </c>
      <c r="H82" s="114">
        <v>149.51</v>
      </c>
      <c r="I82" s="47" t="s">
        <v>3694</v>
      </c>
      <c r="J82" s="114">
        <v>12.38</v>
      </c>
      <c r="K82" s="106">
        <f t="shared" si="1"/>
        <v>1850.93</v>
      </c>
      <c r="L82" s="98">
        <v>0.2641</v>
      </c>
      <c r="M82" s="98">
        <v>0.83340000000000003</v>
      </c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45" x14ac:dyDescent="0.25">
      <c r="A83" s="47"/>
      <c r="B83" s="117">
        <f>IF(AND(G83&lt;&gt;"",H83&gt;0,I83&lt;&gt;"",J83&lt;&gt;0,K83&lt;&gt;0),COUNT($B$11:B82)+1,"")</f>
        <v>64</v>
      </c>
      <c r="C83" s="34" t="s">
        <v>4321</v>
      </c>
      <c r="D83" s="91" t="s">
        <v>3776</v>
      </c>
      <c r="E83" s="47" t="s">
        <v>4214</v>
      </c>
      <c r="F83" s="68">
        <v>45078</v>
      </c>
      <c r="G83" s="41" t="s">
        <v>4101</v>
      </c>
      <c r="H83" s="114">
        <v>38.130000000000003</v>
      </c>
      <c r="I83" s="47" t="s">
        <v>3694</v>
      </c>
      <c r="J83" s="114">
        <v>16.52</v>
      </c>
      <c r="K83" s="106">
        <f t="shared" si="1"/>
        <v>629.91</v>
      </c>
      <c r="L83" s="98">
        <v>0.2641</v>
      </c>
      <c r="M83" s="98">
        <v>0.83340000000000003</v>
      </c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45" x14ac:dyDescent="0.25">
      <c r="A84" s="47"/>
      <c r="B84" s="117">
        <f>IF(AND(G84&lt;&gt;"",H84&gt;0,I84&lt;&gt;"",J84&lt;&gt;0,K84&lt;&gt;0),COUNT($B$11:B83)+1,"")</f>
        <v>65</v>
      </c>
      <c r="C84" s="34" t="s">
        <v>4322</v>
      </c>
      <c r="D84" s="91" t="s">
        <v>3776</v>
      </c>
      <c r="E84" s="47" t="s">
        <v>4215</v>
      </c>
      <c r="F84" s="68">
        <v>45078</v>
      </c>
      <c r="G84" s="41" t="s">
        <v>4102</v>
      </c>
      <c r="H84" s="114">
        <v>52.92</v>
      </c>
      <c r="I84" s="47" t="s">
        <v>3694</v>
      </c>
      <c r="J84" s="114">
        <v>16.899999999999999</v>
      </c>
      <c r="K84" s="106">
        <f t="shared" si="1"/>
        <v>894.35</v>
      </c>
      <c r="L84" s="98">
        <v>0.2641</v>
      </c>
      <c r="M84" s="98">
        <v>0.83340000000000003</v>
      </c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s="129" customFormat="1" x14ac:dyDescent="0.25">
      <c r="A85" s="119"/>
      <c r="B85" s="130" t="str">
        <f>IF(AND(G85&lt;&gt;"",H85&gt;0,I85&lt;&gt;"",J85&lt;&gt;0,K85&lt;&gt;0),COUNT($B$11:B84)+1,"")</f>
        <v/>
      </c>
      <c r="C85" s="121">
        <v>9</v>
      </c>
      <c r="D85" s="122"/>
      <c r="E85" s="119"/>
      <c r="F85" s="123"/>
      <c r="G85" s="124" t="s">
        <v>4035</v>
      </c>
      <c r="H85" s="125"/>
      <c r="I85" s="119" t="s">
        <v>4147</v>
      </c>
      <c r="J85" s="125"/>
      <c r="K85" s="131" t="str">
        <f t="shared" si="1"/>
        <v/>
      </c>
      <c r="L85" s="127"/>
      <c r="M85" s="98">
        <v>0.83340000000000003</v>
      </c>
      <c r="N85" s="121"/>
      <c r="O85" s="132" t="str">
        <f ca="1">IF(N85="","", INDIRECT("base!"&amp;ADDRESS(MATCH(N85,base!$C$2:'base'!$C$133,0)+1,4,4)))</f>
        <v/>
      </c>
      <c r="P85" s="124"/>
      <c r="Q85" s="132" t="str">
        <f ca="1">IF(P85="","", INDIRECT("base!"&amp;ADDRESS(MATCH(CONCATENATE(N85,"|",P85),base!$G$2:'base'!$G$1817,0)+1,6,4)))</f>
        <v/>
      </c>
      <c r="R85" s="124"/>
    </row>
    <row r="86" spans="1:18" ht="45" x14ac:dyDescent="0.25">
      <c r="A86" s="47"/>
      <c r="B86" s="117">
        <f>IF(AND(G86&lt;&gt;"",H86&gt;0,I86&lt;&gt;"",J86&lt;&gt;0,K86&lt;&gt;0),COUNT($B$11:B85)+1,"")</f>
        <v>66</v>
      </c>
      <c r="C86" s="34" t="s">
        <v>4323</v>
      </c>
      <c r="D86" s="91" t="s">
        <v>3776</v>
      </c>
      <c r="E86" s="47" t="s">
        <v>4216</v>
      </c>
      <c r="F86" s="68">
        <v>45078</v>
      </c>
      <c r="G86" s="41" t="s">
        <v>4103</v>
      </c>
      <c r="H86" s="114">
        <v>2.79</v>
      </c>
      <c r="I86" s="47" t="s">
        <v>3694</v>
      </c>
      <c r="J86" s="114">
        <v>27.08</v>
      </c>
      <c r="K86" s="106">
        <f t="shared" si="1"/>
        <v>75.55</v>
      </c>
      <c r="L86" s="98">
        <v>0.2641</v>
      </c>
      <c r="M86" s="98">
        <v>0.83340000000000003</v>
      </c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45" x14ac:dyDescent="0.25">
      <c r="A87" s="47"/>
      <c r="B87" s="117">
        <f>IF(AND(G87&lt;&gt;"",H87&gt;0,I87&lt;&gt;"",J87&lt;&gt;0,K87&lt;&gt;0),COUNT($B$11:B86)+1,"")</f>
        <v>67</v>
      </c>
      <c r="C87" s="34" t="s">
        <v>4324</v>
      </c>
      <c r="D87" s="91" t="s">
        <v>3776</v>
      </c>
      <c r="E87" s="47" t="s">
        <v>4217</v>
      </c>
      <c r="F87" s="68">
        <v>45078</v>
      </c>
      <c r="G87" s="41" t="s">
        <v>4104</v>
      </c>
      <c r="H87" s="114">
        <v>1.72</v>
      </c>
      <c r="I87" s="47" t="s">
        <v>3694</v>
      </c>
      <c r="J87" s="114">
        <v>35.18</v>
      </c>
      <c r="K87" s="106">
        <f t="shared" si="1"/>
        <v>60.51</v>
      </c>
      <c r="L87" s="98">
        <v>0.2641</v>
      </c>
      <c r="M87" s="98">
        <v>0.83340000000000003</v>
      </c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45" x14ac:dyDescent="0.25">
      <c r="A88" s="47"/>
      <c r="B88" s="117">
        <f>IF(AND(G88&lt;&gt;"",H88&gt;0,I88&lt;&gt;"",J88&lt;&gt;0,K88&lt;&gt;0),COUNT($B$11:B87)+1,"")</f>
        <v>68</v>
      </c>
      <c r="C88" s="34" t="s">
        <v>4325</v>
      </c>
      <c r="D88" s="91" t="s">
        <v>3776</v>
      </c>
      <c r="E88" s="47" t="s">
        <v>4218</v>
      </c>
      <c r="F88" s="68">
        <v>45078</v>
      </c>
      <c r="G88" s="41" t="s">
        <v>4105</v>
      </c>
      <c r="H88" s="114">
        <v>11.5</v>
      </c>
      <c r="I88" s="47" t="s">
        <v>3694</v>
      </c>
      <c r="J88" s="114">
        <v>48.96</v>
      </c>
      <c r="K88" s="106">
        <f t="shared" si="1"/>
        <v>563.04</v>
      </c>
      <c r="L88" s="98">
        <v>0.2641</v>
      </c>
      <c r="M88" s="98">
        <v>0.83340000000000003</v>
      </c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45" x14ac:dyDescent="0.25">
      <c r="A89" s="47"/>
      <c r="B89" s="117">
        <f>IF(AND(G89&lt;&gt;"",H89&gt;0,I89&lt;&gt;"",J89&lt;&gt;0,K89&lt;&gt;0),COUNT($B$11:B88)+1,"")</f>
        <v>69</v>
      </c>
      <c r="C89" s="34" t="s">
        <v>4326</v>
      </c>
      <c r="D89" s="91" t="s">
        <v>3776</v>
      </c>
      <c r="E89" s="47" t="s">
        <v>4219</v>
      </c>
      <c r="F89" s="68">
        <v>45078</v>
      </c>
      <c r="G89" s="41" t="s">
        <v>4106</v>
      </c>
      <c r="H89" s="114">
        <v>21.63</v>
      </c>
      <c r="I89" s="47" t="s">
        <v>3694</v>
      </c>
      <c r="J89" s="114">
        <v>38.479999999999997</v>
      </c>
      <c r="K89" s="106">
        <f t="shared" si="1"/>
        <v>832.32</v>
      </c>
      <c r="L89" s="98">
        <v>0.2641</v>
      </c>
      <c r="M89" s="98">
        <v>0.83340000000000003</v>
      </c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45" x14ac:dyDescent="0.25">
      <c r="A90" s="47"/>
      <c r="B90" s="117">
        <f>IF(AND(G90&lt;&gt;"",H90&gt;0,I90&lt;&gt;"",J90&lt;&gt;0,K90&lt;&gt;0),COUNT($B$11:B89)+1,"")</f>
        <v>70</v>
      </c>
      <c r="C90" s="34" t="s">
        <v>4327</v>
      </c>
      <c r="D90" s="91" t="s">
        <v>3776</v>
      </c>
      <c r="E90" s="47" t="s">
        <v>4220</v>
      </c>
      <c r="F90" s="68">
        <v>45078</v>
      </c>
      <c r="G90" s="41" t="s">
        <v>4107</v>
      </c>
      <c r="H90" s="114">
        <v>3.81</v>
      </c>
      <c r="I90" s="47" t="s">
        <v>3694</v>
      </c>
      <c r="J90" s="114">
        <v>15.61</v>
      </c>
      <c r="K90" s="106">
        <f t="shared" si="1"/>
        <v>59.47</v>
      </c>
      <c r="L90" s="98">
        <v>0.2641</v>
      </c>
      <c r="M90" s="98">
        <v>0.83340000000000003</v>
      </c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45" x14ac:dyDescent="0.25">
      <c r="A91" s="47"/>
      <c r="B91" s="117">
        <f>IF(AND(G91&lt;&gt;"",H91&gt;0,I91&lt;&gt;"",J91&lt;&gt;0,K91&lt;&gt;0),COUNT($B$11:B90)+1,"")</f>
        <v>71</v>
      </c>
      <c r="C91" s="34" t="s">
        <v>4328</v>
      </c>
      <c r="D91" s="91" t="s">
        <v>3776</v>
      </c>
      <c r="E91" s="47" t="s">
        <v>4221</v>
      </c>
      <c r="F91" s="68">
        <v>45078</v>
      </c>
      <c r="G91" s="41" t="s">
        <v>4108</v>
      </c>
      <c r="H91" s="114">
        <v>36.64</v>
      </c>
      <c r="I91" s="47" t="s">
        <v>3694</v>
      </c>
      <c r="J91" s="114">
        <v>24.78</v>
      </c>
      <c r="K91" s="106">
        <f t="shared" si="1"/>
        <v>907.94</v>
      </c>
      <c r="L91" s="98">
        <v>0.2641</v>
      </c>
      <c r="M91" s="98">
        <v>0.83340000000000003</v>
      </c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45" x14ac:dyDescent="0.25">
      <c r="A92" s="47"/>
      <c r="B92" s="117">
        <f>IF(AND(G92&lt;&gt;"",H92&gt;0,I92&lt;&gt;"",J92&lt;&gt;0,K92&lt;&gt;0),COUNT($B$11:B91)+1,"")</f>
        <v>72</v>
      </c>
      <c r="C92" s="34" t="s">
        <v>4329</v>
      </c>
      <c r="D92" s="91" t="s">
        <v>3776</v>
      </c>
      <c r="E92" s="47" t="s">
        <v>4222</v>
      </c>
      <c r="F92" s="68">
        <v>45078</v>
      </c>
      <c r="G92" s="41" t="s">
        <v>4109</v>
      </c>
      <c r="H92" s="114">
        <v>4</v>
      </c>
      <c r="I92" s="47" t="s">
        <v>3701</v>
      </c>
      <c r="J92" s="114">
        <v>41.22</v>
      </c>
      <c r="K92" s="106">
        <f t="shared" si="1"/>
        <v>164.88</v>
      </c>
      <c r="L92" s="98">
        <v>0.2641</v>
      </c>
      <c r="M92" s="98">
        <v>0.83340000000000003</v>
      </c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45" x14ac:dyDescent="0.25">
      <c r="A93" s="47"/>
      <c r="B93" s="117">
        <f>IF(AND(G93&lt;&gt;"",H93&gt;0,I93&lt;&gt;"",J93&lt;&gt;0,K93&lt;&gt;0),COUNT($B$11:B92)+1,"")</f>
        <v>73</v>
      </c>
      <c r="C93" s="34" t="s">
        <v>4330</v>
      </c>
      <c r="D93" s="91" t="s">
        <v>3776</v>
      </c>
      <c r="E93" s="47" t="s">
        <v>4223</v>
      </c>
      <c r="F93" s="68">
        <v>45078</v>
      </c>
      <c r="G93" s="41" t="s">
        <v>4110</v>
      </c>
      <c r="H93" s="114">
        <v>3</v>
      </c>
      <c r="I93" s="47" t="s">
        <v>3701</v>
      </c>
      <c r="J93" s="114">
        <v>10.5</v>
      </c>
      <c r="K93" s="106">
        <f t="shared" si="1"/>
        <v>31.5</v>
      </c>
      <c r="L93" s="98">
        <v>0.2641</v>
      </c>
      <c r="M93" s="98">
        <v>0.83340000000000003</v>
      </c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45" x14ac:dyDescent="0.25">
      <c r="A94" s="47"/>
      <c r="B94" s="117">
        <f>IF(AND(G94&lt;&gt;"",H94&gt;0,I94&lt;&gt;"",J94&lt;&gt;0,K94&lt;&gt;0),COUNT($B$11:B93)+1,"")</f>
        <v>74</v>
      </c>
      <c r="C94" s="34" t="s">
        <v>4331</v>
      </c>
      <c r="D94" s="91" t="s">
        <v>3776</v>
      </c>
      <c r="E94" s="47" t="s">
        <v>4224</v>
      </c>
      <c r="F94" s="68">
        <v>45078</v>
      </c>
      <c r="G94" s="41" t="s">
        <v>4111</v>
      </c>
      <c r="H94" s="114">
        <v>6</v>
      </c>
      <c r="I94" s="47" t="s">
        <v>3701</v>
      </c>
      <c r="J94" s="114">
        <v>15.06</v>
      </c>
      <c r="K94" s="106">
        <f t="shared" si="1"/>
        <v>90.36</v>
      </c>
      <c r="L94" s="98">
        <v>0.2641</v>
      </c>
      <c r="M94" s="98">
        <v>0.83340000000000003</v>
      </c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45" x14ac:dyDescent="0.25">
      <c r="A95" s="47"/>
      <c r="B95" s="117">
        <f>IF(AND(G95&lt;&gt;"",H95&gt;0,I95&lt;&gt;"",J95&lt;&gt;0,K95&lt;&gt;0),COUNT($B$11:B94)+1,"")</f>
        <v>75</v>
      </c>
      <c r="C95" s="34" t="s">
        <v>4332</v>
      </c>
      <c r="D95" s="91" t="s">
        <v>3776</v>
      </c>
      <c r="E95" s="47" t="s">
        <v>4225</v>
      </c>
      <c r="F95" s="68">
        <v>45078</v>
      </c>
      <c r="G95" s="41" t="s">
        <v>4112</v>
      </c>
      <c r="H95" s="114">
        <v>1</v>
      </c>
      <c r="I95" s="47" t="s">
        <v>3701</v>
      </c>
      <c r="J95" s="114">
        <v>17.57</v>
      </c>
      <c r="K95" s="106">
        <f t="shared" si="1"/>
        <v>17.57</v>
      </c>
      <c r="L95" s="98">
        <v>0.2641</v>
      </c>
      <c r="M95" s="98">
        <v>0.83340000000000003</v>
      </c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60" x14ac:dyDescent="0.25">
      <c r="A96" s="47"/>
      <c r="B96" s="117">
        <f>IF(AND(G96&lt;&gt;"",H96&gt;0,I96&lt;&gt;"",J96&lt;&gt;0,K96&lt;&gt;0),COUNT($B$11:B95)+1,"")</f>
        <v>76</v>
      </c>
      <c r="C96" s="34" t="s">
        <v>4333</v>
      </c>
      <c r="D96" s="91" t="s">
        <v>3776</v>
      </c>
      <c r="E96" s="47" t="s">
        <v>4226</v>
      </c>
      <c r="F96" s="68">
        <v>45078</v>
      </c>
      <c r="G96" s="41" t="s">
        <v>4113</v>
      </c>
      <c r="H96" s="114">
        <v>3</v>
      </c>
      <c r="I96" s="47" t="s">
        <v>3701</v>
      </c>
      <c r="J96" s="114">
        <v>12.99</v>
      </c>
      <c r="K96" s="106">
        <f t="shared" si="1"/>
        <v>38.97</v>
      </c>
      <c r="L96" s="98">
        <v>0.2641</v>
      </c>
      <c r="M96" s="98">
        <v>0.83340000000000003</v>
      </c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60" x14ac:dyDescent="0.25">
      <c r="A97" s="47"/>
      <c r="B97" s="117">
        <f>IF(AND(G97&lt;&gt;"",H97&gt;0,I97&lt;&gt;"",J97&lt;&gt;0,K97&lt;&gt;0),COUNT($B$11:B96)+1,"")</f>
        <v>77</v>
      </c>
      <c r="C97" s="34" t="s">
        <v>4334</v>
      </c>
      <c r="D97" s="91" t="s">
        <v>3776</v>
      </c>
      <c r="E97" s="47" t="s">
        <v>4227</v>
      </c>
      <c r="F97" s="68">
        <v>45078</v>
      </c>
      <c r="G97" s="41" t="s">
        <v>4114</v>
      </c>
      <c r="H97" s="114">
        <v>2</v>
      </c>
      <c r="I97" s="47" t="s">
        <v>3701</v>
      </c>
      <c r="J97" s="114">
        <v>18.97</v>
      </c>
      <c r="K97" s="106">
        <f t="shared" si="1"/>
        <v>37.94</v>
      </c>
      <c r="L97" s="98">
        <v>0.2641</v>
      </c>
      <c r="M97" s="98">
        <v>0.83340000000000003</v>
      </c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60" x14ac:dyDescent="0.25">
      <c r="A98" s="47"/>
      <c r="B98" s="117">
        <f>IF(AND(G98&lt;&gt;"",H98&gt;0,I98&lt;&gt;"",J98&lt;&gt;0,K98&lt;&gt;0),COUNT($B$11:B97)+1,"")</f>
        <v>78</v>
      </c>
      <c r="C98" s="34" t="s">
        <v>4335</v>
      </c>
      <c r="D98" s="91" t="s">
        <v>3776</v>
      </c>
      <c r="E98" s="47" t="s">
        <v>4228</v>
      </c>
      <c r="F98" s="68">
        <v>45078</v>
      </c>
      <c r="G98" s="41" t="s">
        <v>4115</v>
      </c>
      <c r="H98" s="114">
        <v>1</v>
      </c>
      <c r="I98" s="47" t="s">
        <v>3701</v>
      </c>
      <c r="J98" s="114">
        <v>20.059999999999999</v>
      </c>
      <c r="K98" s="106">
        <f t="shared" si="1"/>
        <v>20.059999999999999</v>
      </c>
      <c r="L98" s="98">
        <v>0.2641</v>
      </c>
      <c r="M98" s="98">
        <v>0.83340000000000003</v>
      </c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60" x14ac:dyDescent="0.25">
      <c r="A99" s="47"/>
      <c r="B99" s="117">
        <f>IF(AND(G99&lt;&gt;"",H99&gt;0,I99&lt;&gt;"",J99&lt;&gt;0,K99&lt;&gt;0),COUNT($B$11:B98)+1,"")</f>
        <v>79</v>
      </c>
      <c r="C99" s="34" t="s">
        <v>4336</v>
      </c>
      <c r="D99" s="91" t="s">
        <v>3776</v>
      </c>
      <c r="E99" s="47" t="s">
        <v>4229</v>
      </c>
      <c r="F99" s="68">
        <v>45078</v>
      </c>
      <c r="G99" s="41" t="s">
        <v>4116</v>
      </c>
      <c r="H99" s="114">
        <v>5</v>
      </c>
      <c r="I99" s="47" t="s">
        <v>4148</v>
      </c>
      <c r="J99" s="114">
        <v>35.979999999999997</v>
      </c>
      <c r="K99" s="106">
        <f t="shared" si="1"/>
        <v>179.9</v>
      </c>
      <c r="L99" s="98">
        <v>0.2641</v>
      </c>
      <c r="M99" s="98">
        <v>0.83340000000000003</v>
      </c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60" x14ac:dyDescent="0.25">
      <c r="A100" s="47"/>
      <c r="B100" s="117">
        <f>IF(AND(G100&lt;&gt;"",H100&gt;0,I100&lt;&gt;"",J100&lt;&gt;0,K100&lt;&gt;0),COUNT($B$11:B99)+1,"")</f>
        <v>80</v>
      </c>
      <c r="C100" s="34" t="s">
        <v>4337</v>
      </c>
      <c r="D100" s="91" t="s">
        <v>3776</v>
      </c>
      <c r="E100" s="47" t="s">
        <v>4230</v>
      </c>
      <c r="F100" s="68">
        <v>45078</v>
      </c>
      <c r="G100" s="41" t="s">
        <v>4117</v>
      </c>
      <c r="H100" s="114">
        <v>1</v>
      </c>
      <c r="I100" s="47" t="s">
        <v>3701</v>
      </c>
      <c r="J100" s="114">
        <v>37.200000000000003</v>
      </c>
      <c r="K100" s="106">
        <f t="shared" si="1"/>
        <v>37.200000000000003</v>
      </c>
      <c r="L100" s="98">
        <v>0.2641</v>
      </c>
      <c r="M100" s="98">
        <v>0.83340000000000003</v>
      </c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45" x14ac:dyDescent="0.25">
      <c r="A101" s="47"/>
      <c r="B101" s="117">
        <f>IF(AND(G101&lt;&gt;"",H101&gt;0,I101&lt;&gt;"",J101&lt;&gt;0,K101&lt;&gt;0),COUNT($B$11:B100)+1,"")</f>
        <v>81</v>
      </c>
      <c r="C101" s="34" t="s">
        <v>4338</v>
      </c>
      <c r="D101" s="91" t="s">
        <v>3776</v>
      </c>
      <c r="E101" s="47" t="s">
        <v>4231</v>
      </c>
      <c r="F101" s="68">
        <v>45078</v>
      </c>
      <c r="G101" s="41" t="s">
        <v>4118</v>
      </c>
      <c r="H101" s="114">
        <v>1</v>
      </c>
      <c r="I101" s="47" t="s">
        <v>3701</v>
      </c>
      <c r="J101" s="114">
        <v>9.51</v>
      </c>
      <c r="K101" s="106">
        <f t="shared" si="1"/>
        <v>9.51</v>
      </c>
      <c r="L101" s="98">
        <v>0.2641</v>
      </c>
      <c r="M101" s="98">
        <v>0.83340000000000003</v>
      </c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45" x14ac:dyDescent="0.25">
      <c r="A102" s="47"/>
      <c r="B102" s="117">
        <f>IF(AND(G102&lt;&gt;"",H102&gt;0,I102&lt;&gt;"",J102&lt;&gt;0,K102&lt;&gt;0),COUNT($B$11:B101)+1,"")</f>
        <v>82</v>
      </c>
      <c r="C102" s="34" t="s">
        <v>4339</v>
      </c>
      <c r="D102" s="91" t="s">
        <v>3776</v>
      </c>
      <c r="E102" s="47" t="s">
        <v>4232</v>
      </c>
      <c r="F102" s="68">
        <v>45078</v>
      </c>
      <c r="G102" s="41" t="s">
        <v>4119</v>
      </c>
      <c r="H102" s="114">
        <v>1</v>
      </c>
      <c r="I102" s="47" t="s">
        <v>3701</v>
      </c>
      <c r="J102" s="114">
        <v>15.3</v>
      </c>
      <c r="K102" s="106">
        <f t="shared" si="1"/>
        <v>15.3</v>
      </c>
      <c r="L102" s="98">
        <v>0.2641</v>
      </c>
      <c r="M102" s="98">
        <v>0.83340000000000003</v>
      </c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60" x14ac:dyDescent="0.25">
      <c r="A103" s="47"/>
      <c r="B103" s="117">
        <f>IF(AND(G103&lt;&gt;"",H103&gt;0,I103&lt;&gt;"",J103&lt;&gt;0,K103&lt;&gt;0),COUNT($B$11:B102)+1,"")</f>
        <v>83</v>
      </c>
      <c r="C103" s="34" t="s">
        <v>4340</v>
      </c>
      <c r="D103" s="91" t="s">
        <v>3776</v>
      </c>
      <c r="E103" s="47" t="s">
        <v>4233</v>
      </c>
      <c r="F103" s="68">
        <v>45078</v>
      </c>
      <c r="G103" s="41" t="s">
        <v>4120</v>
      </c>
      <c r="H103" s="114">
        <v>1</v>
      </c>
      <c r="I103" s="47" t="s">
        <v>3701</v>
      </c>
      <c r="J103" s="114">
        <v>524.84</v>
      </c>
      <c r="K103" s="106">
        <f t="shared" si="1"/>
        <v>524.84</v>
      </c>
      <c r="L103" s="98">
        <v>0.2641</v>
      </c>
      <c r="M103" s="98">
        <v>0.83340000000000003</v>
      </c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60" x14ac:dyDescent="0.25">
      <c r="A104" s="47"/>
      <c r="B104" s="117">
        <f>IF(AND(G104&lt;&gt;"",H104&gt;0,I104&lt;&gt;"",J104&lt;&gt;0,K104&lt;&gt;0),COUNT($B$11:B103)+1,"")</f>
        <v>84</v>
      </c>
      <c r="C104" s="34" t="s">
        <v>4341</v>
      </c>
      <c r="D104" s="91" t="s">
        <v>3776</v>
      </c>
      <c r="E104" s="47" t="s">
        <v>4234</v>
      </c>
      <c r="F104" s="68">
        <v>45078</v>
      </c>
      <c r="G104" s="41" t="s">
        <v>4121</v>
      </c>
      <c r="H104" s="114">
        <v>1</v>
      </c>
      <c r="I104" s="47" t="s">
        <v>3701</v>
      </c>
      <c r="J104" s="114">
        <v>23.83</v>
      </c>
      <c r="K104" s="106">
        <f t="shared" si="1"/>
        <v>23.83</v>
      </c>
      <c r="L104" s="98">
        <v>0.2641</v>
      </c>
      <c r="M104" s="98">
        <v>0.83340000000000003</v>
      </c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60" x14ac:dyDescent="0.25">
      <c r="A105" s="47"/>
      <c r="B105" s="117">
        <f>IF(AND(G105&lt;&gt;"",H105&gt;0,I105&lt;&gt;"",J105&lt;&gt;0,K105&lt;&gt;0),COUNT($B$11:B104)+1,"")</f>
        <v>85</v>
      </c>
      <c r="C105" s="34" t="s">
        <v>4342</v>
      </c>
      <c r="D105" s="91" t="s">
        <v>3776</v>
      </c>
      <c r="E105" s="47" t="s">
        <v>4235</v>
      </c>
      <c r="F105" s="68">
        <v>45078</v>
      </c>
      <c r="G105" s="41" t="s">
        <v>4122</v>
      </c>
      <c r="H105" s="114">
        <v>1</v>
      </c>
      <c r="I105" s="47" t="s">
        <v>3701</v>
      </c>
      <c r="J105" s="114">
        <v>628.62</v>
      </c>
      <c r="K105" s="106">
        <f t="shared" si="1"/>
        <v>628.62</v>
      </c>
      <c r="L105" s="98">
        <v>0.2641</v>
      </c>
      <c r="M105" s="98">
        <v>0.83340000000000003</v>
      </c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30" x14ac:dyDescent="0.25">
      <c r="A106" s="47"/>
      <c r="B106" s="117">
        <f>IF(AND(G106&lt;&gt;"",H106&gt;0,I106&lt;&gt;"",J106&lt;&gt;0,K106&lt;&gt;0),COUNT($B$11:B105)+1,"")</f>
        <v>86</v>
      </c>
      <c r="C106" s="34" t="s">
        <v>4343</v>
      </c>
      <c r="D106" s="91" t="s">
        <v>4193</v>
      </c>
      <c r="E106" s="47" t="s">
        <v>4236</v>
      </c>
      <c r="F106" s="68">
        <v>45078</v>
      </c>
      <c r="G106" s="41" t="s">
        <v>4123</v>
      </c>
      <c r="H106" s="114">
        <v>1</v>
      </c>
      <c r="I106" s="47" t="s">
        <v>3701</v>
      </c>
      <c r="J106" s="114">
        <v>46.08</v>
      </c>
      <c r="K106" s="106">
        <f t="shared" si="1"/>
        <v>46.08</v>
      </c>
      <c r="L106" s="98">
        <v>0.2641</v>
      </c>
      <c r="M106" s="98">
        <v>0.83340000000000003</v>
      </c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75" x14ac:dyDescent="0.25">
      <c r="A107" s="47"/>
      <c r="B107" s="117">
        <f>IF(AND(G107&lt;&gt;"",H107&gt;0,I107&lt;&gt;"",J107&lt;&gt;0,K107&lt;&gt;0),COUNT($B$11:B106)+1,"")</f>
        <v>87</v>
      </c>
      <c r="C107" s="34" t="s">
        <v>4344</v>
      </c>
      <c r="D107" s="91" t="s">
        <v>3776</v>
      </c>
      <c r="E107" s="47" t="s">
        <v>4237</v>
      </c>
      <c r="F107" s="68">
        <v>45078</v>
      </c>
      <c r="G107" s="41" t="s">
        <v>4124</v>
      </c>
      <c r="H107" s="114">
        <v>1</v>
      </c>
      <c r="I107" s="47" t="s">
        <v>3701</v>
      </c>
      <c r="J107" s="114">
        <v>379.34</v>
      </c>
      <c r="K107" s="106">
        <f t="shared" si="1"/>
        <v>379.34</v>
      </c>
      <c r="L107" s="98">
        <v>0.2641</v>
      </c>
      <c r="M107" s="98">
        <v>0.83340000000000003</v>
      </c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ht="45" x14ac:dyDescent="0.25">
      <c r="A108" s="47"/>
      <c r="B108" s="117">
        <f>IF(AND(G108&lt;&gt;"",H108&gt;0,I108&lt;&gt;"",J108&lt;&gt;0,K108&lt;&gt;0),COUNT($B$11:B107)+1,"")</f>
        <v>88</v>
      </c>
      <c r="C108" s="34" t="s">
        <v>4345</v>
      </c>
      <c r="D108" s="91" t="s">
        <v>4193</v>
      </c>
      <c r="E108" s="47" t="s">
        <v>4238</v>
      </c>
      <c r="F108" s="68">
        <v>45078</v>
      </c>
      <c r="G108" s="41" t="s">
        <v>4125</v>
      </c>
      <c r="H108" s="114">
        <v>1</v>
      </c>
      <c r="I108" s="47" t="s">
        <v>3701</v>
      </c>
      <c r="J108" s="114">
        <v>77.290000000000006</v>
      </c>
      <c r="K108" s="106">
        <f t="shared" si="1"/>
        <v>77.290000000000006</v>
      </c>
      <c r="L108" s="98">
        <v>0.2641</v>
      </c>
      <c r="M108" s="98">
        <v>0.83340000000000003</v>
      </c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ht="60" x14ac:dyDescent="0.25">
      <c r="A109" s="47"/>
      <c r="B109" s="117">
        <f>IF(AND(G109&lt;&gt;"",H109&gt;0,I109&lt;&gt;"",J109&lt;&gt;0,K109&lt;&gt;0),COUNT($B$11:B108)+1,"")</f>
        <v>89</v>
      </c>
      <c r="C109" s="34" t="s">
        <v>4346</v>
      </c>
      <c r="D109" s="91" t="s">
        <v>4193</v>
      </c>
      <c r="E109" s="47" t="s">
        <v>4239</v>
      </c>
      <c r="F109" s="68">
        <v>45078</v>
      </c>
      <c r="G109" s="41" t="s">
        <v>4126</v>
      </c>
      <c r="H109" s="114">
        <v>1</v>
      </c>
      <c r="I109" s="47" t="s">
        <v>3701</v>
      </c>
      <c r="J109" s="114">
        <v>4177.67</v>
      </c>
      <c r="K109" s="106">
        <f t="shared" si="1"/>
        <v>4177.67</v>
      </c>
      <c r="L109" s="98">
        <v>0.2641</v>
      </c>
      <c r="M109" s="98">
        <v>0.83340000000000003</v>
      </c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ht="45" x14ac:dyDescent="0.25">
      <c r="A110" s="47"/>
      <c r="B110" s="117">
        <f>IF(AND(G110&lt;&gt;"",H110&gt;0,I110&lt;&gt;"",J110&lt;&gt;0,K110&lt;&gt;0),COUNT($B$11:B109)+1,"")</f>
        <v>90</v>
      </c>
      <c r="C110" s="34" t="s">
        <v>4347</v>
      </c>
      <c r="D110" s="91" t="s">
        <v>4193</v>
      </c>
      <c r="E110" s="47" t="s">
        <v>4240</v>
      </c>
      <c r="F110" s="68">
        <v>45078</v>
      </c>
      <c r="G110" s="41" t="s">
        <v>4127</v>
      </c>
      <c r="H110" s="114">
        <v>1</v>
      </c>
      <c r="I110" s="47" t="s">
        <v>3701</v>
      </c>
      <c r="J110" s="114">
        <v>3984.22</v>
      </c>
      <c r="K110" s="106">
        <f t="shared" si="1"/>
        <v>3984.22</v>
      </c>
      <c r="L110" s="98">
        <v>0.2641</v>
      </c>
      <c r="M110" s="98">
        <v>0.83340000000000003</v>
      </c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ht="60" x14ac:dyDescent="0.25">
      <c r="A111" s="47"/>
      <c r="B111" s="117">
        <f>IF(AND(G111&lt;&gt;"",H111&gt;0,I111&lt;&gt;"",J111&lt;&gt;0,K111&lt;&gt;0),COUNT($B$11:B110)+1,"")</f>
        <v>91</v>
      </c>
      <c r="C111" s="34" t="s">
        <v>4348</v>
      </c>
      <c r="D111" s="91" t="s">
        <v>3776</v>
      </c>
      <c r="E111" s="47" t="s">
        <v>4241</v>
      </c>
      <c r="F111" s="68">
        <v>45078</v>
      </c>
      <c r="G111" s="41" t="s">
        <v>4128</v>
      </c>
      <c r="H111" s="114">
        <v>1</v>
      </c>
      <c r="I111" s="47" t="s">
        <v>3701</v>
      </c>
      <c r="J111" s="114">
        <v>3258.88</v>
      </c>
      <c r="K111" s="106">
        <f t="shared" si="1"/>
        <v>3258.88</v>
      </c>
      <c r="L111" s="98">
        <v>0.2641</v>
      </c>
      <c r="M111" s="98">
        <v>0.83340000000000003</v>
      </c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ht="60" x14ac:dyDescent="0.25">
      <c r="A112" s="47"/>
      <c r="B112" s="117">
        <f>IF(AND(G112&lt;&gt;"",H112&gt;0,I112&lt;&gt;"",J112&lt;&gt;0,K112&lt;&gt;0),COUNT($B$11:B111)+1,"")</f>
        <v>92</v>
      </c>
      <c r="C112" s="34" t="s">
        <v>4349</v>
      </c>
      <c r="D112" s="91" t="s">
        <v>4150</v>
      </c>
      <c r="E112" s="47" t="s">
        <v>4242</v>
      </c>
      <c r="F112" s="68">
        <v>45078</v>
      </c>
      <c r="G112" s="41" t="s">
        <v>4129</v>
      </c>
      <c r="H112" s="114">
        <v>1</v>
      </c>
      <c r="I112" s="47" t="s">
        <v>3701</v>
      </c>
      <c r="J112" s="114">
        <v>1047.8800000000001</v>
      </c>
      <c r="K112" s="106">
        <f t="shared" si="1"/>
        <v>1047.8800000000001</v>
      </c>
      <c r="L112" s="98">
        <v>0.2641</v>
      </c>
      <c r="M112" s="98">
        <v>0.83340000000000003</v>
      </c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ht="30" x14ac:dyDescent="0.25">
      <c r="A113" s="47"/>
      <c r="B113" s="117">
        <f>IF(AND(G113&lt;&gt;"",H113&gt;0,I113&lt;&gt;"",J113&lt;&gt;0,K113&lt;&gt;0),COUNT($B$11:B112)+1,"")</f>
        <v>93</v>
      </c>
      <c r="C113" s="34" t="s">
        <v>4350</v>
      </c>
      <c r="D113" s="91" t="s">
        <v>3776</v>
      </c>
      <c r="E113" s="47" t="s">
        <v>4243</v>
      </c>
      <c r="F113" s="68">
        <v>45078</v>
      </c>
      <c r="G113" s="41" t="s">
        <v>4130</v>
      </c>
      <c r="H113" s="114">
        <v>1</v>
      </c>
      <c r="I113" s="47" t="s">
        <v>3701</v>
      </c>
      <c r="J113" s="114">
        <v>88.88</v>
      </c>
      <c r="K113" s="106">
        <f t="shared" si="1"/>
        <v>88.88</v>
      </c>
      <c r="L113" s="98">
        <v>0.2641</v>
      </c>
      <c r="M113" s="98">
        <v>0.83340000000000003</v>
      </c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1:18" ht="45" x14ac:dyDescent="0.25">
      <c r="A114" s="47"/>
      <c r="B114" s="117">
        <f>IF(AND(G114&lt;&gt;"",H114&gt;0,I114&lt;&gt;"",J114&lt;&gt;0,K114&lt;&gt;0),COUNT($B$11:B113)+1,"")</f>
        <v>94</v>
      </c>
      <c r="C114" s="34" t="s">
        <v>4351</v>
      </c>
      <c r="D114" s="91" t="s">
        <v>3776</v>
      </c>
      <c r="E114" s="47" t="s">
        <v>4244</v>
      </c>
      <c r="F114" s="68">
        <v>45078</v>
      </c>
      <c r="G114" s="41" t="s">
        <v>4131</v>
      </c>
      <c r="H114" s="114">
        <v>1</v>
      </c>
      <c r="I114" s="47" t="s">
        <v>3701</v>
      </c>
      <c r="J114" s="114">
        <v>9</v>
      </c>
      <c r="K114" s="106">
        <f t="shared" si="1"/>
        <v>9</v>
      </c>
      <c r="L114" s="98">
        <v>0.2641</v>
      </c>
      <c r="M114" s="98">
        <v>0.83340000000000003</v>
      </c>
      <c r="N114" s="34"/>
      <c r="O114" s="118"/>
      <c r="P114" s="41"/>
      <c r="Q114" s="118"/>
      <c r="R114" s="41"/>
    </row>
    <row r="115" spans="1:18" s="129" customFormat="1" x14ac:dyDescent="0.25">
      <c r="A115" s="119"/>
      <c r="B115" s="117" t="str">
        <f>IF(AND(G115&lt;&gt;"",H115&gt;0,I115&lt;&gt;"",J115&lt;&gt;0,K115&lt;&gt;0),COUNT($B$11:B114)+1,"")</f>
        <v/>
      </c>
      <c r="C115" s="121">
        <v>10</v>
      </c>
      <c r="D115" s="122"/>
      <c r="E115" s="119"/>
      <c r="F115" s="123"/>
      <c r="G115" s="124" t="s">
        <v>4036</v>
      </c>
      <c r="H115" s="125"/>
      <c r="I115" s="119" t="s">
        <v>4147</v>
      </c>
      <c r="J115" s="125"/>
      <c r="K115" s="106" t="str">
        <f t="shared" si="1"/>
        <v/>
      </c>
      <c r="L115" s="127"/>
      <c r="M115" s="127"/>
      <c r="N115" s="121"/>
      <c r="O115" s="132"/>
      <c r="P115" s="124"/>
      <c r="Q115" s="132"/>
      <c r="R115" s="124"/>
    </row>
    <row r="116" spans="1:18" ht="45" x14ac:dyDescent="0.25">
      <c r="A116" s="47"/>
      <c r="B116" s="117">
        <f>IF(AND(G116&lt;&gt;"",H116&gt;0,I116&lt;&gt;"",J116&lt;&gt;0,K116&lt;&gt;0),COUNT($B$11:B115)+1,"")</f>
        <v>95</v>
      </c>
      <c r="C116" s="34" t="s">
        <v>4258</v>
      </c>
      <c r="D116" s="91" t="s">
        <v>3776</v>
      </c>
      <c r="E116" s="47" t="s">
        <v>4245</v>
      </c>
      <c r="F116" s="68">
        <v>45078</v>
      </c>
      <c r="G116" s="41" t="s">
        <v>4132</v>
      </c>
      <c r="H116" s="114">
        <v>1.89</v>
      </c>
      <c r="I116" s="47" t="s">
        <v>3695</v>
      </c>
      <c r="J116" s="114">
        <v>632.04999999999995</v>
      </c>
      <c r="K116" s="106">
        <f t="shared" si="1"/>
        <v>1194.57</v>
      </c>
      <c r="L116" s="98">
        <v>0.2641</v>
      </c>
      <c r="M116" s="98">
        <v>0.83340000000000003</v>
      </c>
      <c r="N116" s="34"/>
      <c r="O116" s="118"/>
      <c r="P116" s="41"/>
      <c r="Q116" s="118"/>
      <c r="R116" s="41"/>
    </row>
    <row r="117" spans="1:18" ht="60" x14ac:dyDescent="0.25">
      <c r="A117" s="47"/>
      <c r="B117" s="117">
        <f>IF(AND(G117&lt;&gt;"",H117&gt;0,I117&lt;&gt;"",J117&lt;&gt;0,K117&lt;&gt;0),COUNT($B$11:B116)+1,"")</f>
        <v>96</v>
      </c>
      <c r="C117" s="34" t="s">
        <v>4352</v>
      </c>
      <c r="D117" s="91" t="s">
        <v>3776</v>
      </c>
      <c r="E117" s="47" t="s">
        <v>4246</v>
      </c>
      <c r="F117" s="68">
        <v>45078</v>
      </c>
      <c r="G117" s="41" t="s">
        <v>4133</v>
      </c>
      <c r="H117" s="114">
        <v>0.36</v>
      </c>
      <c r="I117" s="47" t="s">
        <v>3695</v>
      </c>
      <c r="J117" s="114">
        <v>1021.05</v>
      </c>
      <c r="K117" s="106">
        <f t="shared" si="1"/>
        <v>367.58</v>
      </c>
      <c r="L117" s="98">
        <v>0.2641</v>
      </c>
      <c r="M117" s="98">
        <v>0.83340000000000003</v>
      </c>
      <c r="N117" s="34"/>
      <c r="O117" s="118"/>
      <c r="P117" s="41"/>
      <c r="Q117" s="118"/>
      <c r="R117" s="41"/>
    </row>
    <row r="118" spans="1:18" s="129" customFormat="1" x14ac:dyDescent="0.25">
      <c r="A118" s="119"/>
      <c r="B118" s="117" t="str">
        <f>IF(AND(G118&lt;&gt;"",H118&gt;0,I118&lt;&gt;"",J118&lt;&gt;0,K118&lt;&gt;0),COUNT($B$11:B117)+1,"")</f>
        <v/>
      </c>
      <c r="C118" s="121">
        <v>11</v>
      </c>
      <c r="D118" s="122"/>
      <c r="E118" s="119"/>
      <c r="F118" s="123"/>
      <c r="G118" s="124" t="s">
        <v>4037</v>
      </c>
      <c r="H118" s="125"/>
      <c r="I118" s="119" t="s">
        <v>4147</v>
      </c>
      <c r="J118" s="125"/>
      <c r="K118" s="106" t="str">
        <f t="shared" si="1"/>
        <v/>
      </c>
      <c r="L118" s="127"/>
      <c r="M118" s="127"/>
      <c r="N118" s="121"/>
      <c r="O118" s="132"/>
      <c r="P118" s="124"/>
      <c r="Q118" s="132"/>
      <c r="R118" s="124"/>
    </row>
    <row r="119" spans="1:18" ht="30" x14ac:dyDescent="0.25">
      <c r="A119" s="47"/>
      <c r="B119" s="117">
        <f>IF(AND(G119&lt;&gt;"",H119&gt;0,I119&lt;&gt;"",J119&lt;&gt;0,K119&lt;&gt;0),COUNT($B$11:B118)+1,"")</f>
        <v>97</v>
      </c>
      <c r="C119" s="34" t="s">
        <v>4353</v>
      </c>
      <c r="D119" s="91" t="s">
        <v>4193</v>
      </c>
      <c r="E119" s="47" t="s">
        <v>4247</v>
      </c>
      <c r="F119" s="68">
        <v>45078</v>
      </c>
      <c r="G119" s="41" t="s">
        <v>4134</v>
      </c>
      <c r="H119" s="114">
        <v>3</v>
      </c>
      <c r="I119" s="47" t="s">
        <v>3701</v>
      </c>
      <c r="J119" s="114">
        <v>248.8</v>
      </c>
      <c r="K119" s="106">
        <f t="shared" si="1"/>
        <v>746.4</v>
      </c>
      <c r="L119" s="98">
        <v>0.2641</v>
      </c>
      <c r="M119" s="98">
        <v>0.83340000000000003</v>
      </c>
      <c r="N119" s="34"/>
      <c r="O119" s="118"/>
      <c r="P119" s="41"/>
      <c r="Q119" s="118"/>
      <c r="R119" s="41"/>
    </row>
    <row r="120" spans="1:18" ht="60" x14ac:dyDescent="0.25">
      <c r="A120" s="47"/>
      <c r="B120" s="117">
        <f>IF(AND(G120&lt;&gt;"",H120&gt;0,I120&lt;&gt;"",J120&lt;&gt;0,K120&lt;&gt;0),COUNT($B$11:B119)+1,"")</f>
        <v>98</v>
      </c>
      <c r="C120" s="34" t="s">
        <v>4354</v>
      </c>
      <c r="D120" s="91" t="s">
        <v>4193</v>
      </c>
      <c r="E120" s="47" t="s">
        <v>4248</v>
      </c>
      <c r="F120" s="68">
        <v>45078</v>
      </c>
      <c r="G120" s="41" t="s">
        <v>4135</v>
      </c>
      <c r="H120" s="114">
        <v>3</v>
      </c>
      <c r="I120" s="47" t="s">
        <v>3701</v>
      </c>
      <c r="J120" s="114">
        <v>30.7</v>
      </c>
      <c r="K120" s="106">
        <f t="shared" si="1"/>
        <v>92.1</v>
      </c>
      <c r="L120" s="98">
        <v>0.2641</v>
      </c>
      <c r="M120" s="98">
        <v>0.83340000000000003</v>
      </c>
      <c r="N120" s="34"/>
      <c r="O120" s="118"/>
      <c r="P120" s="41"/>
      <c r="Q120" s="118"/>
      <c r="R120" s="41"/>
    </row>
    <row r="121" spans="1:18" ht="60" x14ac:dyDescent="0.25">
      <c r="A121" s="47"/>
      <c r="B121" s="117">
        <f>IF(AND(G121&lt;&gt;"",H121&gt;0,I121&lt;&gt;"",J121&lt;&gt;0,K121&lt;&gt;0),COUNT($B$11:B120)+1,"")</f>
        <v>99</v>
      </c>
      <c r="C121" s="34" t="s">
        <v>4355</v>
      </c>
      <c r="D121" s="91" t="s">
        <v>4193</v>
      </c>
      <c r="E121" s="47" t="s">
        <v>4249</v>
      </c>
      <c r="F121" s="68">
        <v>45078</v>
      </c>
      <c r="G121" s="41" t="s">
        <v>4136</v>
      </c>
      <c r="H121" s="114">
        <v>1</v>
      </c>
      <c r="I121" s="47" t="s">
        <v>3701</v>
      </c>
      <c r="J121" s="114">
        <v>26.55</v>
      </c>
      <c r="K121" s="106">
        <f t="shared" si="1"/>
        <v>26.55</v>
      </c>
      <c r="L121" s="98">
        <v>0.2641</v>
      </c>
      <c r="M121" s="98">
        <v>0.83340000000000003</v>
      </c>
      <c r="N121" s="34"/>
      <c r="O121" s="118"/>
      <c r="P121" s="41"/>
      <c r="Q121" s="118"/>
      <c r="R121" s="41"/>
    </row>
    <row r="122" spans="1:18" ht="60" x14ac:dyDescent="0.25">
      <c r="A122" s="47"/>
      <c r="B122" s="117">
        <f>IF(AND(G122&lt;&gt;"",H122&gt;0,I122&lt;&gt;"",J122&lt;&gt;0,K122&lt;&gt;0),COUNT($B$11:B121)+1,"")</f>
        <v>100</v>
      </c>
      <c r="C122" s="34" t="s">
        <v>4356</v>
      </c>
      <c r="D122" s="91" t="s">
        <v>4193</v>
      </c>
      <c r="E122" s="47" t="s">
        <v>4250</v>
      </c>
      <c r="F122" s="68">
        <v>45078</v>
      </c>
      <c r="G122" s="41" t="s">
        <v>4137</v>
      </c>
      <c r="H122" s="114">
        <v>4</v>
      </c>
      <c r="I122" s="47" t="s">
        <v>3701</v>
      </c>
      <c r="J122" s="114">
        <v>15.86</v>
      </c>
      <c r="K122" s="106">
        <f t="shared" si="1"/>
        <v>63.44</v>
      </c>
      <c r="L122" s="98">
        <v>0.2641</v>
      </c>
      <c r="M122" s="98">
        <v>0.83340000000000003</v>
      </c>
      <c r="N122" s="34"/>
      <c r="O122" s="118"/>
      <c r="P122" s="41"/>
      <c r="Q122" s="118"/>
      <c r="R122" s="41"/>
    </row>
    <row r="123" spans="1:18" ht="60" x14ac:dyDescent="0.25">
      <c r="A123" s="47"/>
      <c r="B123" s="117">
        <f>IF(AND(G123&lt;&gt;"",H123&gt;0,I123&lt;&gt;"",J123&lt;&gt;0,K123&lt;&gt;0),COUNT($B$11:B122)+1,"")</f>
        <v>101</v>
      </c>
      <c r="C123" s="34" t="s">
        <v>4357</v>
      </c>
      <c r="D123" s="91" t="s">
        <v>4193</v>
      </c>
      <c r="E123" s="47" t="s">
        <v>4251</v>
      </c>
      <c r="F123" s="68">
        <v>45078</v>
      </c>
      <c r="G123" s="41" t="s">
        <v>4138</v>
      </c>
      <c r="H123" s="114">
        <v>1</v>
      </c>
      <c r="I123" s="47" t="s">
        <v>3701</v>
      </c>
      <c r="J123" s="114">
        <v>52.26</v>
      </c>
      <c r="K123" s="106">
        <f t="shared" si="1"/>
        <v>52.26</v>
      </c>
      <c r="L123" s="98">
        <v>0.2641</v>
      </c>
      <c r="M123" s="98">
        <v>0.83340000000000003</v>
      </c>
      <c r="N123" s="34"/>
      <c r="O123" s="118"/>
      <c r="P123" s="41"/>
      <c r="Q123" s="118"/>
      <c r="R123" s="41"/>
    </row>
    <row r="124" spans="1:18" s="129" customFormat="1" x14ac:dyDescent="0.25">
      <c r="A124" s="119"/>
      <c r="B124" s="117" t="str">
        <f>IF(AND(G124&lt;&gt;"",H124&gt;0,I124&lt;&gt;"",J124&lt;&gt;0,K124&lt;&gt;0),COUNT($B$11:B123)+1,"")</f>
        <v/>
      </c>
      <c r="C124" s="121">
        <v>12</v>
      </c>
      <c r="D124" s="122"/>
      <c r="E124" s="119"/>
      <c r="F124" s="123"/>
      <c r="G124" s="124" t="s">
        <v>4038</v>
      </c>
      <c r="H124" s="125"/>
      <c r="I124" s="119" t="s">
        <v>4147</v>
      </c>
      <c r="J124" s="125"/>
      <c r="K124" s="106" t="str">
        <f t="shared" si="1"/>
        <v/>
      </c>
      <c r="L124" s="127"/>
      <c r="M124" s="127"/>
      <c r="N124" s="121"/>
      <c r="O124" s="132"/>
      <c r="P124" s="124"/>
      <c r="Q124" s="132"/>
      <c r="R124" s="124"/>
    </row>
    <row r="125" spans="1:18" ht="30" x14ac:dyDescent="0.25">
      <c r="A125" s="47"/>
      <c r="B125" s="117">
        <f>IF(AND(G125&lt;&gt;"",H125&gt;0,I125&lt;&gt;"",J125&lt;&gt;0,K125&lt;&gt;0),COUNT($B$11:B124)+1,"")</f>
        <v>102</v>
      </c>
      <c r="C125" s="34" t="s">
        <v>4358</v>
      </c>
      <c r="D125" s="91" t="s">
        <v>4193</v>
      </c>
      <c r="E125" s="47" t="s">
        <v>4252</v>
      </c>
      <c r="F125" s="68">
        <v>45078</v>
      </c>
      <c r="G125" s="41" t="s">
        <v>4139</v>
      </c>
      <c r="H125" s="114">
        <v>1</v>
      </c>
      <c r="I125" s="47" t="s">
        <v>3701</v>
      </c>
      <c r="J125" s="114">
        <v>48.04</v>
      </c>
      <c r="K125" s="106">
        <f t="shared" si="1"/>
        <v>48.04</v>
      </c>
      <c r="L125" s="98">
        <v>0.2641</v>
      </c>
      <c r="M125" s="98">
        <v>0.83340000000000003</v>
      </c>
      <c r="N125" s="34"/>
      <c r="O125" s="118"/>
      <c r="P125" s="41"/>
      <c r="Q125" s="118"/>
      <c r="R125" s="41"/>
    </row>
    <row r="126" spans="1:18" ht="30" x14ac:dyDescent="0.25">
      <c r="A126" s="47"/>
      <c r="B126" s="117">
        <f>IF(AND(G126&lt;&gt;"",H126&gt;0,I126&lt;&gt;"",J126&lt;&gt;0,K126&lt;&gt;0),COUNT($B$11:B125)+1,"")</f>
        <v>103</v>
      </c>
      <c r="C126" s="34" t="s">
        <v>4359</v>
      </c>
      <c r="D126" s="91" t="s">
        <v>4193</v>
      </c>
      <c r="E126" s="47" t="s">
        <v>4253</v>
      </c>
      <c r="F126" s="68">
        <v>45078</v>
      </c>
      <c r="G126" s="41" t="s">
        <v>4140</v>
      </c>
      <c r="H126" s="114">
        <v>1</v>
      </c>
      <c r="I126" s="47" t="s">
        <v>3701</v>
      </c>
      <c r="J126" s="114">
        <v>46.14</v>
      </c>
      <c r="K126" s="106">
        <f t="shared" si="1"/>
        <v>46.14</v>
      </c>
      <c r="L126" s="98">
        <v>0.2641</v>
      </c>
      <c r="M126" s="98">
        <v>0.83340000000000003</v>
      </c>
      <c r="N126" s="34"/>
      <c r="O126" s="118"/>
      <c r="P126" s="41"/>
      <c r="Q126" s="118"/>
      <c r="R126" s="41"/>
    </row>
    <row r="127" spans="1:18" ht="30" x14ac:dyDescent="0.25">
      <c r="A127" s="47"/>
      <c r="B127" s="117">
        <f>IF(AND(G127&lt;&gt;"",H127&gt;0,I127&lt;&gt;"",J127&lt;&gt;0,K127&lt;&gt;0),COUNT($B$11:B126)+1,"")</f>
        <v>104</v>
      </c>
      <c r="C127" s="34" t="s">
        <v>4360</v>
      </c>
      <c r="D127" s="91" t="s">
        <v>4193</v>
      </c>
      <c r="E127" s="47" t="s">
        <v>4254</v>
      </c>
      <c r="F127" s="68">
        <v>45078</v>
      </c>
      <c r="G127" s="41" t="s">
        <v>4141</v>
      </c>
      <c r="H127" s="114">
        <v>1</v>
      </c>
      <c r="I127" s="47" t="s">
        <v>3701</v>
      </c>
      <c r="J127" s="114">
        <v>48.04</v>
      </c>
      <c r="K127" s="106">
        <f t="shared" si="1"/>
        <v>48.04</v>
      </c>
      <c r="L127" s="98">
        <v>0.2641</v>
      </c>
      <c r="M127" s="98">
        <v>0.83340000000000003</v>
      </c>
      <c r="N127" s="34"/>
      <c r="O127" s="118"/>
      <c r="P127" s="41"/>
      <c r="Q127" s="118"/>
      <c r="R127" s="41"/>
    </row>
    <row r="128" spans="1:18" ht="45" x14ac:dyDescent="0.25">
      <c r="A128" s="47"/>
      <c r="B128" s="117">
        <f>IF(AND(G128&lt;&gt;"",H128&gt;0,I128&lt;&gt;"",J128&lt;&gt;0,K128&lt;&gt;0),COUNT($B$11:B127)+1,"")</f>
        <v>105</v>
      </c>
      <c r="C128" s="34" t="s">
        <v>4361</v>
      </c>
      <c r="D128" s="91" t="s">
        <v>3776</v>
      </c>
      <c r="E128" s="47">
        <v>100872</v>
      </c>
      <c r="F128" s="68">
        <v>45078</v>
      </c>
      <c r="G128" s="41" t="s">
        <v>4142</v>
      </c>
      <c r="H128" s="114">
        <v>3</v>
      </c>
      <c r="I128" s="47" t="s">
        <v>3701</v>
      </c>
      <c r="J128" s="114">
        <v>418.46</v>
      </c>
      <c r="K128" s="106">
        <f t="shared" si="1"/>
        <v>1255.3800000000001</v>
      </c>
      <c r="L128" s="98">
        <v>0.2641</v>
      </c>
      <c r="M128" s="98">
        <v>0.83340000000000003</v>
      </c>
      <c r="N128" s="34"/>
      <c r="O128" s="118"/>
      <c r="P128" s="41"/>
      <c r="Q128" s="118"/>
      <c r="R128" s="41"/>
    </row>
    <row r="129" spans="1:18" ht="45" x14ac:dyDescent="0.25">
      <c r="A129" s="47"/>
      <c r="B129" s="117">
        <f>IF(AND(G129&lt;&gt;"",H129&gt;0,I129&lt;&gt;"",J129&lt;&gt;0,K129&lt;&gt;0),COUNT($B$11:B128)+1,"")</f>
        <v>106</v>
      </c>
      <c r="C129" s="34" t="s">
        <v>4362</v>
      </c>
      <c r="D129" s="91" t="s">
        <v>3776</v>
      </c>
      <c r="E129" s="47" t="s">
        <v>4255</v>
      </c>
      <c r="F129" s="68">
        <v>45078</v>
      </c>
      <c r="G129" s="41" t="s">
        <v>4143</v>
      </c>
      <c r="H129" s="114">
        <v>2</v>
      </c>
      <c r="I129" s="47" t="s">
        <v>3701</v>
      </c>
      <c r="J129" s="114">
        <v>400.33</v>
      </c>
      <c r="K129" s="106">
        <f t="shared" si="1"/>
        <v>800.66</v>
      </c>
      <c r="L129" s="98">
        <v>0.2641</v>
      </c>
      <c r="M129" s="98">
        <v>0.83340000000000003</v>
      </c>
      <c r="N129" s="34"/>
      <c r="O129" s="118"/>
      <c r="P129" s="41"/>
      <c r="Q129" s="118"/>
      <c r="R129" s="41"/>
    </row>
    <row r="130" spans="1:18" x14ac:dyDescent="0.25">
      <c r="A130" s="47"/>
      <c r="B130" s="117">
        <f>IF(AND(G130&lt;&gt;"",H130&gt;0,I130&lt;&gt;"",J130&lt;&gt;0,K130&lt;&gt;0),COUNT($B$11:B129)+1,"")</f>
        <v>107</v>
      </c>
      <c r="C130" s="34" t="s">
        <v>4363</v>
      </c>
      <c r="D130" s="91" t="s">
        <v>4193</v>
      </c>
      <c r="E130" s="47" t="s">
        <v>4256</v>
      </c>
      <c r="F130" s="68">
        <v>45078</v>
      </c>
      <c r="G130" s="41" t="s">
        <v>4144</v>
      </c>
      <c r="H130" s="114">
        <v>1</v>
      </c>
      <c r="I130" s="47" t="s">
        <v>3701</v>
      </c>
      <c r="J130" s="114">
        <v>952.82</v>
      </c>
      <c r="K130" s="106">
        <f t="shared" si="1"/>
        <v>952.82</v>
      </c>
      <c r="L130" s="98">
        <v>0.2641</v>
      </c>
      <c r="M130" s="98">
        <v>0.83340000000000003</v>
      </c>
      <c r="N130" s="34"/>
      <c r="O130" s="118"/>
      <c r="P130" s="41"/>
      <c r="Q130" s="118"/>
      <c r="R130" s="41"/>
    </row>
    <row r="131" spans="1:18" ht="30" x14ac:dyDescent="0.25">
      <c r="A131" s="47"/>
      <c r="B131" s="117">
        <f>IF(AND(G131&lt;&gt;"",H131&gt;0,I131&lt;&gt;"",J131&lt;&gt;0,K131&lt;&gt;0),COUNT($B$11:B130)+1,"")</f>
        <v>108</v>
      </c>
      <c r="C131" s="34" t="s">
        <v>4364</v>
      </c>
      <c r="D131" s="91" t="s">
        <v>3776</v>
      </c>
      <c r="E131" s="47" t="s">
        <v>4257</v>
      </c>
      <c r="F131" s="68">
        <v>45078</v>
      </c>
      <c r="G131" s="41" t="s">
        <v>4145</v>
      </c>
      <c r="H131" s="114">
        <v>586</v>
      </c>
      <c r="I131" s="47" t="s">
        <v>3695</v>
      </c>
      <c r="J131" s="114">
        <v>3.97</v>
      </c>
      <c r="K131" s="106">
        <f t="shared" si="1"/>
        <v>2326.42</v>
      </c>
      <c r="L131" s="98">
        <v>0.2641</v>
      </c>
      <c r="M131" s="98">
        <v>0.83340000000000003</v>
      </c>
      <c r="N131" s="34"/>
      <c r="O131" s="118"/>
      <c r="P131" s="41"/>
      <c r="Q131" s="118"/>
      <c r="R131" s="41"/>
    </row>
    <row r="132" spans="1:18" x14ac:dyDescent="0.25">
      <c r="A132" s="47"/>
      <c r="B132" s="117"/>
      <c r="C132" s="34"/>
      <c r="D132" s="91"/>
      <c r="E132" s="47"/>
      <c r="F132" s="68"/>
      <c r="G132" s="41"/>
      <c r="H132" s="114"/>
      <c r="I132" s="47"/>
      <c r="J132" s="114"/>
      <c r="K132" s="106"/>
      <c r="L132" s="98"/>
      <c r="M132" s="98"/>
      <c r="N132" s="34"/>
      <c r="O132" s="118"/>
      <c r="P132" s="41"/>
      <c r="Q132" s="118"/>
      <c r="R132" s="41"/>
    </row>
    <row r="133" spans="1:18" x14ac:dyDescent="0.25">
      <c r="A133" s="47"/>
      <c r="B133" s="117"/>
      <c r="C133" s="34"/>
      <c r="D133" s="91"/>
      <c r="E133" s="47"/>
      <c r="F133" s="68"/>
      <c r="G133" s="41"/>
      <c r="H133" s="114"/>
      <c r="I133" s="47"/>
      <c r="J133" s="114"/>
      <c r="K133" s="106"/>
      <c r="L133" s="98"/>
      <c r="M133" s="98"/>
      <c r="N133" s="34"/>
      <c r="O133" s="118"/>
      <c r="P133" s="41"/>
      <c r="Q133" s="118"/>
      <c r="R133" s="41"/>
    </row>
    <row r="134" spans="1:18" x14ac:dyDescent="0.25">
      <c r="A134" s="47"/>
      <c r="B134" s="117"/>
      <c r="C134" s="34"/>
      <c r="D134" s="91"/>
      <c r="E134" s="47"/>
      <c r="F134" s="68"/>
      <c r="G134" s="41"/>
      <c r="H134" s="114"/>
      <c r="I134" s="47"/>
      <c r="J134" s="114"/>
      <c r="K134" s="106"/>
      <c r="L134" s="98"/>
      <c r="M134" s="98"/>
      <c r="N134" s="34"/>
      <c r="O134" s="118"/>
      <c r="P134" s="41"/>
      <c r="Q134" s="118"/>
      <c r="R134" s="41"/>
    </row>
    <row r="135" spans="1:18" x14ac:dyDescent="0.25">
      <c r="A135" s="47"/>
      <c r="B135" s="117"/>
      <c r="C135" s="34"/>
      <c r="D135" s="91"/>
      <c r="E135" s="47"/>
      <c r="F135" s="68"/>
      <c r="G135" s="41"/>
      <c r="H135" s="114"/>
      <c r="I135" s="47"/>
      <c r="J135" s="114"/>
      <c r="K135" s="106"/>
      <c r="L135" s="98"/>
      <c r="M135" s="98"/>
      <c r="N135" s="34"/>
      <c r="O135" s="118"/>
      <c r="P135" s="41"/>
      <c r="Q135" s="118"/>
      <c r="R135" s="41"/>
    </row>
    <row r="136" spans="1:18" x14ac:dyDescent="0.25">
      <c r="A136" s="47"/>
      <c r="B136" s="117"/>
      <c r="C136" s="34"/>
      <c r="D136" s="91"/>
      <c r="E136" s="47"/>
      <c r="F136" s="68"/>
      <c r="G136" s="41"/>
      <c r="H136" s="114"/>
      <c r="I136" s="47"/>
      <c r="J136" s="114"/>
      <c r="K136" s="106"/>
      <c r="L136" s="98"/>
      <c r="M136" s="98"/>
      <c r="N136" s="34"/>
      <c r="O136" s="118"/>
      <c r="P136" s="41"/>
      <c r="Q136" s="118"/>
      <c r="R136" s="41"/>
    </row>
    <row r="137" spans="1:18" x14ac:dyDescent="0.25">
      <c r="A137" s="47"/>
      <c r="B137" s="117"/>
      <c r="C137" s="34"/>
      <c r="D137" s="91"/>
      <c r="E137" s="47"/>
      <c r="F137" s="68"/>
      <c r="G137" s="41"/>
      <c r="H137" s="114"/>
      <c r="I137" s="47"/>
      <c r="J137" s="114"/>
      <c r="K137" s="106"/>
      <c r="L137" s="98"/>
      <c r="M137" s="98"/>
      <c r="N137" s="34"/>
      <c r="O137" s="118"/>
      <c r="P137" s="41"/>
      <c r="Q137" s="118"/>
      <c r="R137" s="41"/>
    </row>
    <row r="138" spans="1:18" x14ac:dyDescent="0.25">
      <c r="A138" s="47"/>
      <c r="B138" s="117"/>
      <c r="C138" s="34"/>
      <c r="D138" s="91"/>
      <c r="E138" s="47"/>
      <c r="F138" s="68"/>
      <c r="G138" s="41"/>
      <c r="H138" s="114"/>
      <c r="I138" s="47"/>
      <c r="J138" s="114"/>
      <c r="K138" s="106"/>
      <c r="L138" s="98"/>
      <c r="M138" s="98"/>
      <c r="N138" s="34"/>
      <c r="O138" s="118"/>
      <c r="P138" s="41"/>
      <c r="Q138" s="118"/>
      <c r="R138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4"/>
  <sheetViews>
    <sheetView topLeftCell="A113" workbookViewId="0">
      <selection activeCell="J136" sqref="J136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6" t="s">
        <v>3679</v>
      </c>
      <c r="B1" s="147"/>
      <c r="C1" s="147"/>
      <c r="D1" s="147"/>
      <c r="E1" s="147"/>
      <c r="F1" s="147"/>
      <c r="G1" s="147"/>
      <c r="H1" s="14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78" t="str">
        <f>IF(Identificação!B2=0,"",Identificação!B2)</f>
        <v>Tomada de Preços</v>
      </c>
      <c r="D2" s="178"/>
      <c r="E2" s="28" t="s">
        <v>151</v>
      </c>
      <c r="F2" s="29">
        <f>IF(Identificação!E2=0,"",Identificação!E2)</f>
        <v>6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5" t="s">
        <v>153</v>
      </c>
      <c r="B3" s="156"/>
      <c r="C3" s="157" t="str">
        <f>IF(Identificação!B3=0,"",Identificação!B3)</f>
        <v>Construção do Centro de Eventos</v>
      </c>
      <c r="D3" s="157"/>
      <c r="E3" s="157"/>
      <c r="F3" s="157"/>
      <c r="G3" s="157"/>
      <c r="H3" s="158"/>
      <c r="I3" s="103"/>
      <c r="J3" s="103"/>
    </row>
    <row r="4" spans="1:12" s="27" customFormat="1" ht="15.75" thickBot="1" x14ac:dyDescent="0.3">
      <c r="A4" s="18" t="s">
        <v>3791</v>
      </c>
      <c r="B4" s="26"/>
      <c r="C4" s="142"/>
      <c r="D4" s="142"/>
      <c r="E4" s="142"/>
      <c r="F4" s="142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79" t="str">
        <f>IF(Identificação!B5=0,"",Identificação!B5)</f>
        <v>Obras e Serviços de Engenharia</v>
      </c>
      <c r="D5" s="18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76">
        <f>SUMIFS(H12:H39953,B12:B39953,"&gt;0",H12:H39953,"&lt;&gt;0")</f>
        <v>0</v>
      </c>
      <c r="D6" s="177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66" t="s">
        <v>3754</v>
      </c>
      <c r="B10" s="166" t="s">
        <v>3755</v>
      </c>
      <c r="C10" s="166" t="s">
        <v>3677</v>
      </c>
      <c r="D10" s="168" t="s">
        <v>3756</v>
      </c>
      <c r="E10" s="174" t="s">
        <v>171</v>
      </c>
      <c r="F10" s="175"/>
      <c r="G10" s="175"/>
      <c r="H10" s="175"/>
      <c r="I10" s="175"/>
      <c r="J10" s="175"/>
      <c r="K10" s="175"/>
    </row>
    <row r="11" spans="1:12" customFormat="1" ht="45" x14ac:dyDescent="0.25">
      <c r="A11" s="167"/>
      <c r="B11" s="167"/>
      <c r="C11" s="167"/>
      <c r="D11" s="169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>
        <f>IF('Orçamento-base'!C12&gt;0,'Orçamento-base'!C12,"")</f>
        <v>1</v>
      </c>
      <c r="D12" s="54" t="str">
        <f>IF('Orçamento-base'!G12&gt;0,'Orçamento-base'!G12,"")</f>
        <v>SERVIÇOS PRELIMINARES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</v>
      </c>
      <c r="D13" s="54" t="str">
        <f>IF('Orçamento-base'!G13&gt;0,'Orçamento-base'!G13,"")</f>
        <v>FORNECIMENTO E INSTALAÇÃO DE PLACA DE OBRA COM CHAPA GALVANIZADA E ESTRUTURA DE MADEIRA. AF_03/2022_PS</v>
      </c>
      <c r="E13" s="116">
        <f>IF('Orçamento-base'!H13&gt;0,'Orçamento-base'!H13,"")</f>
        <v>4.5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 t="str">
        <f>'Orçamento-base'!B14</f>
        <v/>
      </c>
      <c r="C14" s="111">
        <f>IF('Orçamento-base'!C14&gt;0,'Orçamento-base'!C14,"")</f>
        <v>2</v>
      </c>
      <c r="D14" s="106" t="str">
        <f>IF('Orçamento-base'!G14&gt;0,'Orçamento-base'!G14,"")</f>
        <v>ADMINISTRAÇÃO LOCAL</v>
      </c>
      <c r="E14" s="181" t="str">
        <f>IF('Orçamento-base'!H14&gt;0,'Orçamento-base'!H14,"")</f>
        <v/>
      </c>
      <c r="F14" s="106" t="str">
        <f>IF('Orçamento-base'!I14&gt;0,'Orçamento-base'!I14,"")</f>
        <v/>
      </c>
      <c r="G14" s="114"/>
      <c r="H14" s="106" t="str">
        <f t="shared" ref="H14:H41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2</v>
      </c>
      <c r="C15" s="111" t="str">
        <f>IF('Orçamento-base'!C15&gt;0,'Orçamento-base'!C15,"")</f>
        <v>2.1</v>
      </c>
      <c r="D15" s="106" t="str">
        <f>IF('Orçamento-base'!G15&gt;0,'Orçamento-base'!G15,"")</f>
        <v>ADMINISTRAÇÃO LOCAL</v>
      </c>
      <c r="E15" s="181">
        <f>IF('Orçamento-base'!H15&gt;0,'Orçamento-base'!H15,"")</f>
        <v>5</v>
      </c>
      <c r="F15" s="106" t="str">
        <f>IF('Orçamento-base'!I15&gt;0,'Orçamento-base'!I15,"")</f>
        <v>mes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 t="str">
        <f>'Orçamento-base'!B16</f>
        <v/>
      </c>
      <c r="C16" s="111">
        <f>IF('Orçamento-base'!C16&gt;0,'Orçamento-base'!C16,"")</f>
        <v>3</v>
      </c>
      <c r="D16" s="106" t="str">
        <f>IF('Orçamento-base'!G16&gt;0,'Orçamento-base'!G16,"")</f>
        <v>FUNDAÇÕES</v>
      </c>
      <c r="E16" s="181" t="str">
        <f>IF('Orçamento-base'!H16&gt;0,'Orçamento-base'!H16,"")</f>
        <v/>
      </c>
      <c r="F16" s="106" t="str">
        <f>IF('Orçamento-base'!I16&gt;0,'Orçamento-base'!I16,"")</f>
        <v/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3</v>
      </c>
      <c r="C17" s="111" t="str">
        <f>IF('Orçamento-base'!C17&gt;0,'Orçamento-base'!C17,"")</f>
        <v>3.1</v>
      </c>
      <c r="D17" s="106" t="str">
        <f>IF('Orçamento-base'!G17&gt;0,'Orçamento-base'!G17,"")</f>
        <v>Locação de obra por topógrafo, incluindo nivelamento e estaqueamento</v>
      </c>
      <c r="E17" s="181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4</v>
      </c>
      <c r="C18" s="111" t="str">
        <f>IF('Orçamento-base'!C18&gt;0,'Orçamento-base'!C18,"")</f>
        <v>3.2</v>
      </c>
      <c r="D18" s="106" t="str">
        <f>IF('Orçamento-base'!G18&gt;0,'Orçamento-base'!G18,"")</f>
        <v>ESCAVAÇÃO MECANIZADA PARA BLOCO DE COROAMENTO OU SAPATA COM RETROESCAVADEIRA (INCLUINDO ESCAVAÇÃO PARA COLOCAÇÃO DE FÔRMAS). AF_06/2017</v>
      </c>
      <c r="E18" s="181">
        <f>IF('Orçamento-base'!H18&gt;0,'Orçamento-base'!H18,"")</f>
        <v>39.799999999999997</v>
      </c>
      <c r="F18" s="106" t="str">
        <f>IF('Orçamento-base'!I18&gt;0,'Orçamento-base'!I18,"")</f>
        <v>m3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5</v>
      </c>
      <c r="C19" s="111" t="str">
        <f>IF('Orçamento-base'!C19&gt;0,'Orçamento-base'!C19,"")</f>
        <v>3.3</v>
      </c>
      <c r="D19" s="106" t="str">
        <f>IF('Orçamento-base'!G19&gt;0,'Orçamento-base'!G19,"")</f>
        <v>ESCAVAÇÃO MECANIZADA PARA VIGA BALDRAME COM MINI-ESCAVADEIRA (INCLUINDO ESCAVAÇÃO PARA COLOCAÇÃO DE FÔRMAS). AF_06/2017</v>
      </c>
      <c r="E19" s="181">
        <f>IF('Orçamento-base'!H19&gt;0,'Orçamento-base'!H19,"")</f>
        <v>35.200000000000003</v>
      </c>
      <c r="F19" s="106" t="str">
        <f>IF('Orçamento-base'!I19&gt;0,'Orçamento-base'!I19,"")</f>
        <v>m3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6</v>
      </c>
      <c r="C20" s="111" t="str">
        <f>IF('Orçamento-base'!C20&gt;0,'Orçamento-base'!C20,"")</f>
        <v>3.4</v>
      </c>
      <c r="D20" s="106" t="str">
        <f>IF('Orçamento-base'!G20&gt;0,'Orçamento-base'!G20,"")</f>
        <v>LASTRO COM MATERIAL GRANULAR (PEDRA BRITADA N.1 E PEDRA BRITADA N.2), APLICADO EM PISOS OU LAJES SOBRE SOLO, ESPESSURA DE *10 CM*. AF_07/2019</v>
      </c>
      <c r="E20" s="181">
        <f>IF('Orçamento-base'!H20&gt;0,'Orçamento-base'!H20,"")</f>
        <v>11.55</v>
      </c>
      <c r="F20" s="106" t="str">
        <f>IF('Orçamento-base'!I20&gt;0,'Orçamento-base'!I20,"")</f>
        <v>m3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7</v>
      </c>
      <c r="C21" s="111" t="str">
        <f>IF('Orçamento-base'!C21&gt;0,'Orçamento-base'!C21,"")</f>
        <v>3.5</v>
      </c>
      <c r="D21" s="106" t="str">
        <f>IF('Orçamento-base'!G21&gt;0,'Orçamento-base'!G21,"")</f>
        <v>FABRICAÇÃO, MONTAGEM E DESMONTAGEM DE FÔRMA PARA SAPATA, EM MADEIRA SERRADA, E=25 MM, 4 UTILIZAÇÕES. AF_06/2017</v>
      </c>
      <c r="E21" s="181">
        <f>IF('Orçamento-base'!H21&gt;0,'Orçamento-base'!H21,"")</f>
        <v>26.46</v>
      </c>
      <c r="F21" s="106" t="str">
        <f>IF('Orçamento-base'!I21&gt;0,'Orçamento-base'!I21,"")</f>
        <v>M2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8</v>
      </c>
      <c r="C22" s="111" t="str">
        <f>IF('Orçamento-base'!C22&gt;0,'Orçamento-base'!C22,"")</f>
        <v>3.6</v>
      </c>
      <c r="D22" s="106" t="str">
        <f>IF('Orçamento-base'!G22&gt;0,'Orçamento-base'!G22,"")</f>
        <v>MONTAGEM E DESMONTAGEM DE FÔRMA DE PILARES RETANGULARES E ESTRUTURAS SIMILARES, PÉ-DIREITO SIMPLES, EM CHAPA DE MADEIRA COMPENSADA RESINADA, 8 UTILIZAÇÕES. AF_09/2020</v>
      </c>
      <c r="E22" s="181">
        <f>IF('Orçamento-base'!H22&gt;0,'Orçamento-base'!H22,"")</f>
        <v>37.840000000000003</v>
      </c>
      <c r="F22" s="106" t="str">
        <f>IF('Orçamento-base'!I22&gt;0,'Orçamento-base'!I22,"")</f>
        <v>m2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9</v>
      </c>
      <c r="C23" s="111" t="str">
        <f>IF('Orçamento-base'!C23&gt;0,'Orçamento-base'!C23,"")</f>
        <v>3.7</v>
      </c>
      <c r="D23" s="106" t="str">
        <f>IF('Orçamento-base'!G23&gt;0,'Orçamento-base'!G23,"")</f>
        <v>FABRICAÇÃO, MONTAGEM E DESMONTAGEM DE FÔRMA PARA VIGA BALDRAME, EM MADEIRA SERRADA, E=25 MM, 4 UTILIZAÇÕES. AF_06/2017</v>
      </c>
      <c r="E23" s="181">
        <f>IF('Orçamento-base'!H23&gt;0,'Orçamento-base'!H23,"")</f>
        <v>135.51</v>
      </c>
      <c r="F23" s="106" t="str">
        <f>IF('Orçamento-base'!I23&gt;0,'Orçamento-base'!I23,"")</f>
        <v>m2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10</v>
      </c>
      <c r="C24" s="111" t="str">
        <f>IF('Orçamento-base'!C24&gt;0,'Orçamento-base'!C24,"")</f>
        <v>3.8</v>
      </c>
      <c r="D24" s="106" t="str">
        <f>IF('Orçamento-base'!G24&gt;0,'Orçamento-base'!G24,"")</f>
        <v>ARMAÇÃO DE BLOCO, VIGA BALDRAME OU SAPATA UTILIZANDO AÇO CA-50 DE 6,3 MM - MONTAGEM. AF_06/2017</v>
      </c>
      <c r="E24" s="181">
        <f>IF('Orçamento-base'!H24&gt;0,'Orçamento-base'!H24,"")</f>
        <v>104.1</v>
      </c>
      <c r="F24" s="106" t="str">
        <f>IF('Orçamento-base'!I24&gt;0,'Orçamento-base'!I24,"")</f>
        <v>kg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11</v>
      </c>
      <c r="C25" s="111" t="str">
        <f>IF('Orçamento-base'!C25&gt;0,'Orçamento-base'!C25,"")</f>
        <v>3.9</v>
      </c>
      <c r="D25" s="106" t="str">
        <f>IF('Orçamento-base'!G25&gt;0,'Orçamento-base'!G25,"")</f>
        <v>ARMAÇÃO DE BLOCO, VIGA BALDRAME OU SAPATA UTILIZANDO AÇO CA-50 DE 8 MM - MONTAGEM. AF_06/2017</v>
      </c>
      <c r="E25" s="181">
        <f>IF('Orçamento-base'!H25&gt;0,'Orçamento-base'!H25,"")</f>
        <v>237</v>
      </c>
      <c r="F25" s="106" t="str">
        <f>IF('Orçamento-base'!I25&gt;0,'Orçamento-base'!I25,"")</f>
        <v>kg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12</v>
      </c>
      <c r="C26" s="111" t="str">
        <f>IF('Orçamento-base'!C26&gt;0,'Orçamento-base'!C26,"")</f>
        <v>3.10</v>
      </c>
      <c r="D26" s="106" t="str">
        <f>IF('Orçamento-base'!G26&gt;0,'Orçamento-base'!G26,"")</f>
        <v>ARMAÇÃO DE BLOCO, VIGA BALDRAME OU SAPATA UTILIZANDO AÇO CA-50 DE 10 MM - MONTAGEM. AF_06/2017</v>
      </c>
      <c r="E26" s="181">
        <f>IF('Orçamento-base'!H26&gt;0,'Orçamento-base'!H26,"")</f>
        <v>782.5</v>
      </c>
      <c r="F26" s="106" t="str">
        <f>IF('Orçamento-base'!I26&gt;0,'Orçamento-base'!I26,"")</f>
        <v>kg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13</v>
      </c>
      <c r="C27" s="111" t="str">
        <f>IF('Orçamento-base'!C27&gt;0,'Orçamento-base'!C27,"")</f>
        <v>3.11</v>
      </c>
      <c r="D27" s="106" t="str">
        <f>IF('Orçamento-base'!G27&gt;0,'Orçamento-base'!G27,"")</f>
        <v>ARMAÇÃO DE BLOCO, VIGA BALDRAME E SAPATA UTILIZANDO AÇO CA-60 DE 5 MM - MONTAGEM. AF_06/2017</v>
      </c>
      <c r="E27" s="181">
        <f>IF('Orçamento-base'!H27&gt;0,'Orçamento-base'!H27,"")</f>
        <v>224.9</v>
      </c>
      <c r="F27" s="106" t="str">
        <f>IF('Orçamento-base'!I27&gt;0,'Orçamento-base'!I27,"")</f>
        <v>kg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14</v>
      </c>
      <c r="C28" s="111" t="str">
        <f>IF('Orçamento-base'!C28&gt;0,'Orçamento-base'!C28,"")</f>
        <v>3.12</v>
      </c>
      <c r="D28" s="106" t="str">
        <f>IF('Orçamento-base'!G28&gt;0,'Orçamento-base'!G28,"")</f>
        <v>CONCRETAGEM DE SAPATAS, FCK 30 MPA, COM USO DE BOMBA  LANÇAMENTO, ADENSAMENTO E ACABAMENTO. AF_11/2016</v>
      </c>
      <c r="E28" s="181">
        <f>IF('Orçamento-base'!H28&gt;0,'Orçamento-base'!H28,"")</f>
        <v>6.58</v>
      </c>
      <c r="F28" s="106" t="str">
        <f>IF('Orçamento-base'!I28&gt;0,'Orçamento-base'!I28,"")</f>
        <v>m3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15</v>
      </c>
      <c r="C29" s="111" t="str">
        <f>IF('Orçamento-base'!C29&gt;0,'Orçamento-base'!C29,"")</f>
        <v>3.13</v>
      </c>
      <c r="D29" s="106" t="str">
        <f>IF('Orçamento-base'!G29&gt;0,'Orçamento-base'!G29,"")</f>
        <v>CONCRETAGEM DE PILARES, FCK = 25 MPA, COM USO DE BOMBA - LANÇAMENTO, ADENSAMENTO E ACABAMENTO. AF_02/2022_PS</v>
      </c>
      <c r="E29" s="181">
        <f>IF('Orçamento-base'!H29&gt;0,'Orçamento-base'!H29,"")</f>
        <v>3.45</v>
      </c>
      <c r="F29" s="106" t="str">
        <f>IF('Orçamento-base'!I29&gt;0,'Orçamento-base'!I29,"")</f>
        <v>m3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16</v>
      </c>
      <c r="C30" s="111" t="str">
        <f>IF('Orçamento-base'!C30&gt;0,'Orçamento-base'!C30,"")</f>
        <v>3.14</v>
      </c>
      <c r="D30" s="106" t="str">
        <f>IF('Orçamento-base'!G30&gt;0,'Orçamento-base'!G30,"")</f>
        <v>CONCRETAGEM DE VIGAS E LAJES, FCK=25 MPA, PARA LAJES MACIÇAS OU NERVURADAS COM USO DE BOMBA - LANÇAMENTO, ADENSAMENTO E ACABAMENTO. AF_02/2022_PS</v>
      </c>
      <c r="E30" s="181">
        <f>IF('Orçamento-base'!H30&gt;0,'Orçamento-base'!H30,"")</f>
        <v>13.63</v>
      </c>
      <c r="F30" s="106" t="str">
        <f>IF('Orçamento-base'!I30&gt;0,'Orçamento-base'!I30,"")</f>
        <v>m3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17</v>
      </c>
      <c r="C31" s="111" t="str">
        <f>IF('Orçamento-base'!C31&gt;0,'Orçamento-base'!C31,"")</f>
        <v>3.15</v>
      </c>
      <c r="D31" s="106" t="str">
        <f>IF('Orçamento-base'!G31&gt;0,'Orçamento-base'!G31,"")</f>
        <v>IMPERMEABILIZAÇÃO DE SUPERFÍCIE COM EMULSÃO ASFÁLTICA, 2 DEMÃOS AF_06/2018</v>
      </c>
      <c r="E31" s="181">
        <f>IF('Orçamento-base'!H31&gt;0,'Orçamento-base'!H31,"")</f>
        <v>185.5</v>
      </c>
      <c r="F31" s="106" t="str">
        <f>IF('Orçamento-base'!I31&gt;0,'Orçamento-base'!I31,"")</f>
        <v>m2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 t="str">
        <f>'Orçamento-base'!B32</f>
        <v/>
      </c>
      <c r="C32" s="111">
        <f>IF('Orçamento-base'!C32&gt;0,'Orçamento-base'!C32,"")</f>
        <v>4</v>
      </c>
      <c r="D32" s="106" t="str">
        <f>IF('Orçamento-base'!G32&gt;0,'Orçamento-base'!G32,"")</f>
        <v>ESTRUTURAS METÁLICAS - SUPERESTRUTURA</v>
      </c>
      <c r="E32" s="181" t="str">
        <f>IF('Orçamento-base'!H32&gt;0,'Orçamento-base'!H32,"")</f>
        <v/>
      </c>
      <c r="F32" s="106" t="str">
        <f>IF('Orçamento-base'!I32&gt;0,'Orçamento-base'!I32,"")</f>
        <v/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18</v>
      </c>
      <c r="C33" s="111" t="str">
        <f>IF('Orçamento-base'!C33&gt;0,'Orçamento-base'!C33,"")</f>
        <v>4.1</v>
      </c>
      <c r="D33" s="106" t="str">
        <f>IF('Orçamento-base'!G33&gt;0,'Orçamento-base'!G33,"")</f>
        <v>PILAR METÁLICO PERFIL LAMINADO OU SOLDADO EM AÇO ESTRUTURAL, COM CONEXÕES SOLDADAS, INCLUSOS MÃO DE OBRA, TRANSPORTE E IÇAMENTO UTILIZANDO GUINDASTE - FORNECIMENTO E INSTALAÇÃO. AF_01/2020_PA</v>
      </c>
      <c r="E33" s="181">
        <f>IF('Orçamento-base'!H33&gt;0,'Orçamento-base'!H33,"")</f>
        <v>2678.6</v>
      </c>
      <c r="F33" s="106" t="str">
        <f>IF('Orçamento-base'!I33&gt;0,'Orçamento-base'!I33,"")</f>
        <v>kg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19</v>
      </c>
      <c r="C34" s="111" t="str">
        <f>IF('Orçamento-base'!C34&gt;0,'Orçamento-base'!C34,"")</f>
        <v>4.2</v>
      </c>
      <c r="D34" s="106" t="str">
        <f>IF('Orçamento-base'!G34&gt;0,'Orçamento-base'!G34,"")</f>
        <v>VIGA METÁLICA EM PERFIL LAMINADO OU SOLDADO EM AÇO ESTRUTURAL, COM CONEXÕES SOLDADAS, INCLUSOS MÃO DE OBRA, TRANSPORTE E IÇAMENTO UTILIZANDO GUINDASTE - FORNECIMENTO E INSTALAÇÃO. AF_01/2020_PA</v>
      </c>
      <c r="E34" s="181">
        <f>IF('Orçamento-base'!H34&gt;0,'Orçamento-base'!H34,"")</f>
        <v>4626.3999999999996</v>
      </c>
      <c r="F34" s="106" t="str">
        <f>IF('Orçamento-base'!I34&gt;0,'Orçamento-base'!I34,"")</f>
        <v>kg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20</v>
      </c>
      <c r="C35" s="111" t="str">
        <f>IF('Orçamento-base'!C35&gt;0,'Orçamento-base'!C35,"")</f>
        <v>4.3</v>
      </c>
      <c r="D35" s="106" t="str">
        <f>IF('Orçamento-base'!G35&gt;0,'Orçamento-base'!G35,"")</f>
        <v>FABRICAÇÃO E INSTALAÇÃO DE TESOURA (INTEIRA OU MEIA) EM AÇO, VÃOS MAIORES OU IGUAIS A 3,0 M E MENORES OU IGUAL A 6,0 M, INCLUSO IÇAMENTO. AF_07/2019</v>
      </c>
      <c r="E35" s="181">
        <f>IF('Orçamento-base'!H35&gt;0,'Orçamento-base'!H35,"")</f>
        <v>1073.2</v>
      </c>
      <c r="F35" s="106" t="str">
        <f>IF('Orçamento-base'!I35&gt;0,'Orçamento-base'!I35,"")</f>
        <v>kg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21</v>
      </c>
      <c r="C36" s="111" t="str">
        <f>IF('Orçamento-base'!C36&gt;0,'Orçamento-base'!C36,"")</f>
        <v>4.4</v>
      </c>
      <c r="D36" s="106" t="str">
        <f>IF('Orçamento-base'!G36&gt;0,'Orçamento-base'!G36,"")</f>
        <v>FABRICAÇÃO E INSTALAÇÃO DE TESOURA (INTEIRA OU MEIA) EM AÇO, VÃOS MAIORES QUE 6,0 M E MENORES QUE 12,0 M, INCLUSO IÇAMENTO. AF_07/2019</v>
      </c>
      <c r="E36" s="181">
        <f>IF('Orçamento-base'!H36&gt;0,'Orçamento-base'!H36,"")</f>
        <v>4520.8999999999996</v>
      </c>
      <c r="F36" s="106" t="str">
        <f>IF('Orçamento-base'!I36&gt;0,'Orçamento-base'!I36,"")</f>
        <v>kg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22</v>
      </c>
      <c r="C37" s="111" t="str">
        <f>IF('Orçamento-base'!C37&gt;0,'Orçamento-base'!C37,"")</f>
        <v>4.5</v>
      </c>
      <c r="D37" s="106" t="str">
        <f>IF('Orçamento-base'!G37&gt;0,'Orçamento-base'!G37,"")</f>
        <v>TRAMA DE AÇO COMPOSTA POR TERÇAS PARA TELHADOS DE ATÉ 2 ÁGUAS PARA TELHA ONDULADA DE FIBROCIMENTO, METÁLICA, PLÁSTICA OU TERMOACÚSTICA, INCLUSO TRANSPORTE VERTICAL (EM KG). AF_07/2019</v>
      </c>
      <c r="E37" s="181">
        <f>IF('Orçamento-base'!H37&gt;0,'Orçamento-base'!H37,"")</f>
        <v>3340.93</v>
      </c>
      <c r="F37" s="106" t="str">
        <f>IF('Orçamento-base'!I37&gt;0,'Orçamento-base'!I37,"")</f>
        <v>kg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23</v>
      </c>
      <c r="C38" s="111" t="str">
        <f>IF('Orçamento-base'!C38&gt;0,'Orçamento-base'!C38,"")</f>
        <v>4.6</v>
      </c>
      <c r="D38" s="106" t="str">
        <f>IF('Orçamento-base'!G38&gt;0,'Orçamento-base'!G38,"")</f>
        <v>PINTURA COM TINTA ALQUÍDICA DE ACABAMENTO (ESMALTE SINTÉTICO FOSCO) PULVERIZADA SOBRE PERFIL METÁLICO EXECUTADO EM FÁBRICA (POR DEMÃO). AF_01/2020_PE</v>
      </c>
      <c r="E38" s="181">
        <f>IF('Orçamento-base'!H38&gt;0,'Orçamento-base'!H38,"")</f>
        <v>1025.0999999999999</v>
      </c>
      <c r="F38" s="106" t="str">
        <f>IF('Orçamento-base'!I38&gt;0,'Orçamento-base'!I38,"")</f>
        <v>m2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24</v>
      </c>
      <c r="C39" s="111" t="str">
        <f>IF('Orçamento-base'!C39&gt;0,'Orçamento-base'!C39,"")</f>
        <v>4.7</v>
      </c>
      <c r="D39" s="106" t="str">
        <f>IF('Orçamento-base'!G39&gt;0,'Orçamento-base'!G39,"")</f>
        <v>JATEAMENTO ABRASIVO COM GRANALHA DE AÇO EM PERFIL METÁLICO EM FÁBRICA. AF_01/2020</v>
      </c>
      <c r="E39" s="181">
        <f>IF('Orçamento-base'!H39&gt;0,'Orçamento-base'!H39,"")</f>
        <v>788.7</v>
      </c>
      <c r="F39" s="106" t="str">
        <f>IF('Orçamento-base'!I39&gt;0,'Orçamento-base'!I39,"")</f>
        <v>m2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25</v>
      </c>
      <c r="C40" s="111" t="str">
        <f>IF('Orçamento-base'!C40&gt;0,'Orçamento-base'!C40,"")</f>
        <v>4.8</v>
      </c>
      <c r="D40" s="106" t="str">
        <f>IF('Orçamento-base'!G40&gt;0,'Orçamento-base'!G40,"")</f>
        <v>PINTURA COM TINTA ALQUÍDICA DE FUNDO (TIPO ZARCÃO) PULVERIZADA SOBRE PERFIL METÁLICO EXECUTADO EM FÁBRICA (POR DEMÃO). AF_01/2020_PE</v>
      </c>
      <c r="E40" s="181">
        <f>IF('Orçamento-base'!H40&gt;0,'Orçamento-base'!H40,"")</f>
        <v>788.7</v>
      </c>
      <c r="F40" s="106" t="str">
        <f>IF('Orçamento-base'!I40&gt;0,'Orçamento-base'!I40,"")</f>
        <v>m2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>
        <f>IF('Orçamento-base'!C41&gt;0,'Orçamento-base'!C41,"")</f>
        <v>5</v>
      </c>
      <c r="D41" s="106" t="str">
        <f>IF('Orçamento-base'!G41&gt;0,'Orçamento-base'!G41,"")</f>
        <v>COBERTURA</v>
      </c>
      <c r="E41" s="181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26</v>
      </c>
      <c r="C42" s="111" t="str">
        <f>IF('Orçamento-base'!C42&gt;0,'Orçamento-base'!C42,"")</f>
        <v>5.1</v>
      </c>
      <c r="D42" s="106" t="str">
        <f>IF('Orçamento-base'!G42&gt;0,'Orçamento-base'!G42,"")</f>
        <v>TELHAMENTO COM TELHA DE AÇO/ALUMÍNIO, COM ISOPOR E FILME AMADEIRADO, E = 0,5 MM, INCLUSO IÇAMENTO. (Cód. adaptado 94213)</v>
      </c>
      <c r="E42" s="181">
        <f>IF('Orçamento-base'!H42&gt;0,'Orçamento-base'!H42,"")</f>
        <v>752.97</v>
      </c>
      <c r="F42" s="106" t="str">
        <f>IF('Orçamento-base'!I42&gt;0,'Orçamento-base'!I42,"")</f>
        <v>m2</v>
      </c>
      <c r="G42" s="114"/>
      <c r="H42" s="106" t="str">
        <f>IFERROR(IF(E42*G42&lt;&gt;0,ROUND(ROUND(E42,4)*ROUND(G42,4),2),""),"")</f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27</v>
      </c>
      <c r="C43" s="111" t="str">
        <f>IF('Orçamento-base'!C43&gt;0,'Orçamento-base'!C43,"")</f>
        <v>5.2</v>
      </c>
      <c r="D43" s="106" t="str">
        <f>IF('Orçamento-base'!G43&gt;0,'Orçamento-base'!G43,"")</f>
        <v>CUMEEIRA EM AÇO/ALUMÍNIO E = 0,5 MM, SEÇÃO DE 30 cm (ref.: SINAPI 100327)</v>
      </c>
      <c r="E43" s="181">
        <f>IF('Orçamento-base'!H43&gt;0,'Orçamento-base'!H43,"")</f>
        <v>147.41</v>
      </c>
      <c r="F43" s="106" t="str">
        <f>IF('Orçamento-base'!I43&gt;0,'Orçamento-base'!I43,"")</f>
        <v>m</v>
      </c>
      <c r="G43" s="114"/>
      <c r="H43" s="106" t="str">
        <f>IFERROR(IF(E43*G43&lt;&gt;0,ROUND(ROUND(E43,4)*ROUND(G43,4),2),""),"")</f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>
        <f>IF('Orçamento-base'!C44&gt;0,'Orçamento-base'!C44,"")</f>
        <v>6</v>
      </c>
      <c r="D44" s="106" t="str">
        <f>IF('Orçamento-base'!G44&gt;0,'Orçamento-base'!G44,"")</f>
        <v>PISO</v>
      </c>
      <c r="E44" s="181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ref="H44:H45" si="1">IFERROR(IF(E44*G44&lt;&gt;0,ROUND(ROUND(E44,4)*ROUND(G44,4),2),""),"")</f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28</v>
      </c>
      <c r="C45" s="111" t="str">
        <f>IF('Orçamento-base'!C45&gt;0,'Orçamento-base'!C45,"")</f>
        <v>6.1</v>
      </c>
      <c r="D45" s="106" t="str">
        <f>IF('Orçamento-base'!G45&gt;0,'Orçamento-base'!G45,"")</f>
        <v>EXECUÇÃO DE PASSEIO (CALÇADA) OU PISO DE CONCRETO COM CONCRETO MOLDADO IN LOCO, USINADO, ACABAMENTO CONVENCIONAL, ESPESSURA 8 CM, ARMADO. AF_08/2022 - COM LONA PLÁSTICA E JUNTAS DE CONTRAÇÃO. (Ref.: 94995)</v>
      </c>
      <c r="E45" s="181">
        <f>IF('Orçamento-base'!H45&gt;0,'Orçamento-base'!H45,"")</f>
        <v>241.92</v>
      </c>
      <c r="F45" s="106" t="str">
        <f>IF('Orçamento-base'!I45&gt;0,'Orçamento-base'!I45,"")</f>
        <v>m2</v>
      </c>
      <c r="G45" s="114"/>
      <c r="H45" s="106" t="str">
        <f t="shared" si="1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29</v>
      </c>
      <c r="C46" s="111" t="str">
        <f>IF('Orçamento-base'!C46&gt;0,'Orçamento-base'!C46,"")</f>
        <v>6.2</v>
      </c>
      <c r="D46" s="106" t="str">
        <f>IF('Orçamento-base'!G46&gt;0,'Orçamento-base'!G46,"")</f>
        <v>EXECUÇÃO DE PASSEIO (CALÇADA) OU PISO DE CONCRETO COM CONCRETO MOLDADO IN LOCO, USINADO, ESPESSURA 8 CM, ARMADO. AF_08/2022 - COM LONA PLÁSTICA, JUNTAS DE CONTRAÇÃO E ACABAMENTO POLIDO. (Ref.: 94995)</v>
      </c>
      <c r="E46" s="181">
        <f>IF('Orçamento-base'!H46&gt;0,'Orçamento-base'!H46,"")</f>
        <v>357.88</v>
      </c>
      <c r="F46" s="106" t="str">
        <f>IF('Orçamento-base'!I46&gt;0,'Orçamento-base'!I46,"")</f>
        <v>m2</v>
      </c>
      <c r="G46" s="114"/>
      <c r="H46" s="106" t="str">
        <f>IFERROR(IF(E46*G46&lt;&gt;0,ROUND(ROUND(E46,4)*ROUND(G46,4),2),""),"")</f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30</v>
      </c>
      <c r="C47" s="111" t="str">
        <f>IF('Orçamento-base'!C47&gt;0,'Orçamento-base'!C47,"")</f>
        <v>6.3</v>
      </c>
      <c r="D47" s="106" t="str">
        <f>IF('Orçamento-base'!G47&gt;0,'Orçamento-base'!G47,"")</f>
        <v>REVESTIMENTO CERÂMICO PARA PISO COM PLACAS TIPO PORCELANATO DE DIMENSÕES 60X60 CM APLICADA EM AMBIENTES DE ÁREA MENOR QUE 5 M². AF_02/2023_PE</v>
      </c>
      <c r="E47" s="181">
        <f>IF('Orçamento-base'!H47&gt;0,'Orçamento-base'!H47,"")</f>
        <v>3.79</v>
      </c>
      <c r="F47" s="106" t="str">
        <f>IF('Orçamento-base'!I47&gt;0,'Orçamento-base'!I47,"")</f>
        <v>m2</v>
      </c>
      <c r="G47" s="114"/>
      <c r="H47" s="106" t="str">
        <f>IFERROR(IF(E47*G47&lt;&gt;0,ROUND(ROUND(E47,4)*ROUND(G47,4),2),""),"")</f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31</v>
      </c>
      <c r="C48" s="111" t="str">
        <f>IF('Orçamento-base'!C48&gt;0,'Orçamento-base'!C48,"")</f>
        <v>6.4</v>
      </c>
      <c r="D48" s="106" t="str">
        <f>IF('Orçamento-base'!G48&gt;0,'Orçamento-base'!G48,"")</f>
        <v>SOLEIRA EM MÁRMORE, LARGURA 15 CM, ESPESSURA 2,0 CM. AF_09/2020</v>
      </c>
      <c r="E48" s="181">
        <f>IF('Orçamento-base'!H48&gt;0,'Orçamento-base'!H48,"")</f>
        <v>0.9</v>
      </c>
      <c r="F48" s="106" t="str">
        <f>IF('Orçamento-base'!I48&gt;0,'Orçamento-base'!I48,"")</f>
        <v>m</v>
      </c>
      <c r="G48" s="114"/>
      <c r="H48" s="106" t="str">
        <f t="shared" ref="H48:H52" si="2">IFERROR(IF(E48*G48&lt;&gt;0,ROUND(ROUND(E48,4)*ROUND(G48,4),2),""),"")</f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32</v>
      </c>
      <c r="C49" s="111" t="str">
        <f>IF('Orçamento-base'!C49&gt;0,'Orçamento-base'!C49,"")</f>
        <v>6.5</v>
      </c>
      <c r="D49" s="106" t="str">
        <f>IF('Orçamento-base'!G49&gt;0,'Orçamento-base'!G49,"")</f>
        <v>PEITORIL LINEAR EM GRANITO OU MÁRMORE, L = 15CM, COMPRIMENTO DE ATÉ 2M, ASSENTADO COM ARGAMASSA 1:6 COM ADITIVO. AF_11/2020</v>
      </c>
      <c r="E49" s="181">
        <f>IF('Orçamento-base'!H49&gt;0,'Orçamento-base'!H49,"")</f>
        <v>0.6</v>
      </c>
      <c r="F49" s="106" t="str">
        <f>IF('Orçamento-base'!I49&gt;0,'Orçamento-base'!I49,"")</f>
        <v>m</v>
      </c>
      <c r="G49" s="114"/>
      <c r="H49" s="106" t="str">
        <f t="shared" si="2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>
        <f>IF('Orçamento-base'!C50&gt;0,'Orçamento-base'!C50,"")</f>
        <v>7</v>
      </c>
      <c r="D50" s="106" t="str">
        <f>IF('Orçamento-base'!G50&gt;0,'Orçamento-base'!G50,"")</f>
        <v>ALVENARIA E REVESTIMENTO DE PAREDE</v>
      </c>
      <c r="E50" s="181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2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33</v>
      </c>
      <c r="C51" s="111" t="str">
        <f>IF('Orçamento-base'!C51&gt;0,'Orçamento-base'!C51,"")</f>
        <v>7.1</v>
      </c>
      <c r="D51" s="106" t="str">
        <f>IF('Orçamento-base'!G51&gt;0,'Orçamento-base'!G51,"")</f>
        <v>ALVENARIA DE VEDAÇÃO DE BLOCOS CERÂMICOS FURADOS NA VERTICAL DE 14X19X39 CM (ESPESSURA 14 CM) E ARGAMASSA DE ASSENTAMENTO COM PREPARO MANUAL. AF_12/2021</v>
      </c>
      <c r="E51" s="181">
        <f>IF('Orçamento-base'!H51&gt;0,'Orçamento-base'!H51,"")</f>
        <v>23.27</v>
      </c>
      <c r="F51" s="106" t="str">
        <f>IF('Orçamento-base'!I51&gt;0,'Orçamento-base'!I51,"")</f>
        <v>m2</v>
      </c>
      <c r="G51" s="114"/>
      <c r="H51" s="106" t="str">
        <f t="shared" si="2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34</v>
      </c>
      <c r="C52" s="111" t="str">
        <f>IF('Orçamento-base'!C52&gt;0,'Orçamento-base'!C52,"")</f>
        <v>7.2</v>
      </c>
      <c r="D52" s="106" t="str">
        <f>IF('Orçamento-base'!G52&gt;0,'Orçamento-base'!G52,"")</f>
        <v>CHAPISCO APLICADO EM ALVENARIA (COM PRESENÇA DE VÃOS) E ESTRUTURAS DE CONCRETO DE FACHADA, COM COLHER DE PEDREIRO.  ARGAMASSA TRAÇO 1:3 COM PREPARO EM BETONEIRA 400L. AF_10/2022</v>
      </c>
      <c r="E52" s="181">
        <f>IF('Orçamento-base'!H52&gt;0,'Orçamento-base'!H52,"")</f>
        <v>25.76</v>
      </c>
      <c r="F52" s="106" t="str">
        <f>IF('Orçamento-base'!I52&gt;0,'Orçamento-base'!I52,"")</f>
        <v>m2</v>
      </c>
      <c r="G52" s="114"/>
      <c r="H52" s="106" t="str">
        <f t="shared" si="2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35</v>
      </c>
      <c r="C53" s="111" t="str">
        <f>IF('Orçamento-base'!C53&gt;0,'Orçamento-base'!C53,"")</f>
        <v>7.3</v>
      </c>
      <c r="D53" s="106" t="str">
        <f>IF('Orçamento-base'!G53&gt;0,'Orçamento-base'!G53,"")</f>
        <v>EMBOÇO OU MASSA ÚNICA EM ARGAMASSA TRAÇO 1:2:8, PREPARO MANUAL, APLICADA MANUALMENTE EM PANOS DE FACHADA COM PRESENÇA DE VÃOS, ESPESSURA DE 25 MM. AF_08/2022</v>
      </c>
      <c r="E53" s="181">
        <f>IF('Orçamento-base'!H53&gt;0,'Orçamento-base'!H53,"")</f>
        <v>25.76</v>
      </c>
      <c r="F53" s="106" t="str">
        <f>IF('Orçamento-base'!I53&gt;0,'Orçamento-base'!I53,"")</f>
        <v>m2</v>
      </c>
      <c r="G53" s="114"/>
      <c r="H53" s="106" t="str">
        <f>IFERROR(IF(E53*G53&lt;&gt;0,ROUND(ROUND(E53,4)*ROUND(G53,4),2),""),"")</f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36</v>
      </c>
      <c r="C54" s="111" t="str">
        <f>IF('Orçamento-base'!C54&gt;0,'Orçamento-base'!C54,"")</f>
        <v>7.4</v>
      </c>
      <c r="D54" s="106" t="str">
        <f>IF('Orçamento-base'!G54&gt;0,'Orçamento-base'!G54,"")</f>
        <v>APLICAÇÃO MANUAL DE MASSA ACRÍLICA EM PAREDES EXTERNAS DE CASAS, DUAS DEMÃOS. AF_05/2017</v>
      </c>
      <c r="E54" s="181">
        <f>IF('Orçamento-base'!H54&gt;0,'Orçamento-base'!H54,"")</f>
        <v>25.76</v>
      </c>
      <c r="F54" s="106" t="str">
        <f>IF('Orçamento-base'!I54&gt;0,'Orçamento-base'!I54,"")</f>
        <v>m2</v>
      </c>
      <c r="G54" s="114"/>
      <c r="H54" s="106" t="str">
        <f>IFERROR(IF(E54*G54&lt;&gt;0,ROUND(ROUND(E54,4)*ROUND(G54,4),2),""),"")</f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37</v>
      </c>
      <c r="C55" s="111" t="str">
        <f>IF('Orçamento-base'!C55&gt;0,'Orçamento-base'!C55,"")</f>
        <v>7.5</v>
      </c>
      <c r="D55" s="106" t="str">
        <f>IF('Orçamento-base'!G55&gt;0,'Orçamento-base'!G55,"")</f>
        <v>CHAPISCO APLICADO EM ALVENARIAS E ESTRUTURAS DE CONCRETO INTERNAS, COM COLHER DE PEDREIRO.  ARGAMASSA TRAÇO 1:3 COM PREPARO EM BETONEIRA 400L. AF_10/2022</v>
      </c>
      <c r="E55" s="181">
        <f>IF('Orçamento-base'!H55&gt;0,'Orçamento-base'!H55,"")</f>
        <v>20.239999999999998</v>
      </c>
      <c r="F55" s="106" t="str">
        <f>IF('Orçamento-base'!I55&gt;0,'Orçamento-base'!I55,"")</f>
        <v>m2</v>
      </c>
      <c r="G55" s="114"/>
      <c r="H55" s="106" t="str">
        <f t="shared" ref="H55:H66" si="3">IFERROR(IF(E55*G55&lt;&gt;0,ROUND(ROUND(E55,4)*ROUND(G55,4),2),""),"")</f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38</v>
      </c>
      <c r="C56" s="111" t="str">
        <f>IF('Orçamento-base'!C56&gt;0,'Orçamento-base'!C56,"")</f>
        <v>7.6</v>
      </c>
      <c r="D56" s="106" t="str">
        <f>IF('Orçamento-base'!G56&gt;0,'Orçamento-base'!G56,"")</f>
        <v>EMBOÇO, PARA RECEBIMENTO DE CERÂMICA, EM ARGAMASSA TRAÇO 1:2:8, PREPARO MECÂNICO COM BETONEIRA 400L, APLICADO MANUALMENTE EM FACES INTERNAS DE PAREDES, PARA AMBIENTE COM ÁREA MENOR QUE 5M2, ESPESSURA DE 10MM, COM EXECUÇÃO DE TALISCAS. AF_06/2014</v>
      </c>
      <c r="E56" s="181">
        <f>IF('Orçamento-base'!H56&gt;0,'Orçamento-base'!H56,"")</f>
        <v>12.08</v>
      </c>
      <c r="F56" s="106" t="str">
        <f>IF('Orçamento-base'!I56&gt;0,'Orçamento-base'!I56,"")</f>
        <v>m2</v>
      </c>
      <c r="G56" s="114"/>
      <c r="H56" s="106" t="str">
        <f t="shared" si="3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39</v>
      </c>
      <c r="C57" s="111" t="str">
        <f>IF('Orçamento-base'!C57&gt;0,'Orçamento-base'!C57,"")</f>
        <v>7.7</v>
      </c>
      <c r="D57" s="106" t="str">
        <f>IF('Orçamento-base'!G57&gt;0,'Orçamento-base'!G57,"")</f>
        <v>REVESTIMENTO CERÂMICO PARA PAREDES INTERNAS COM PLACAS TIPO ESMALTADA EXTRA DE DIMENSÕES 60X60 CM APLICADAS A MEIA ALTURA DAS PAREDES. AF_02/2023_PE</v>
      </c>
      <c r="E57" s="181">
        <f>IF('Orçamento-base'!H57&gt;0,'Orçamento-base'!H57,"")</f>
        <v>12.08</v>
      </c>
      <c r="F57" s="106" t="str">
        <f>IF('Orçamento-base'!I57&gt;0,'Orçamento-base'!I57,"")</f>
        <v>m2</v>
      </c>
      <c r="G57" s="114"/>
      <c r="H57" s="106" t="str">
        <f t="shared" si="3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40</v>
      </c>
      <c r="C58" s="111" t="str">
        <f>IF('Orçamento-base'!C58&gt;0,'Orçamento-base'!C58,"")</f>
        <v>7.8</v>
      </c>
      <c r="D58" s="106" t="str">
        <f>IF('Orçamento-base'!G58&gt;0,'Orçamento-base'!G58,"")</f>
        <v>MASSA ÚNICA, PARA RECEBIMENTO DE PINTURA, EM ARGAMASSA TRAÇO 1:2:8, PREPARO MECÂNICO COM BETONEIRA 400L, APLICADA MANUALMENTE EM FACES INTERNAS DE PAREDES, ESPESSURA DE 20MM, COM EXECUÇÃO DE TALISCAS. AF_06/2014</v>
      </c>
      <c r="E58" s="181">
        <f>IF('Orçamento-base'!H58&gt;0,'Orçamento-base'!H58,"")</f>
        <v>8.16</v>
      </c>
      <c r="F58" s="106" t="str">
        <f>IF('Orçamento-base'!I58&gt;0,'Orçamento-base'!I58,"")</f>
        <v>m2</v>
      </c>
      <c r="G58" s="114"/>
      <c r="H58" s="106" t="str">
        <f t="shared" si="3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41</v>
      </c>
      <c r="C59" s="111" t="str">
        <f>IF('Orçamento-base'!C59&gt;0,'Orçamento-base'!C59,"")</f>
        <v>7.9</v>
      </c>
      <c r="D59" s="106" t="str">
        <f>IF('Orçamento-base'!G59&gt;0,'Orçamento-base'!G59,"")</f>
        <v>EMASSAMENTO COM MASSA LÁTEX, APLICAÇÃO EM PAREDE, UMA DEMÃO, LIXAMENTO MANUAL. AF_04/2023</v>
      </c>
      <c r="E59" s="181">
        <f>IF('Orçamento-base'!H59&gt;0,'Orçamento-base'!H59,"")</f>
        <v>8.16</v>
      </c>
      <c r="F59" s="106" t="str">
        <f>IF('Orçamento-base'!I59&gt;0,'Orçamento-base'!I59,"")</f>
        <v>m2</v>
      </c>
      <c r="G59" s="114"/>
      <c r="H59" s="106" t="str">
        <f t="shared" si="3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42</v>
      </c>
      <c r="C60" s="111" t="str">
        <f>IF('Orçamento-base'!C60&gt;0,'Orçamento-base'!C60,"")</f>
        <v>7.10</v>
      </c>
      <c r="D60" s="106" t="str">
        <f>IF('Orçamento-base'!G60&gt;0,'Orçamento-base'!G60,"")</f>
        <v>FUNDO SELADOR ACRÍLICO, APLICAÇÃO MANUAL EM PAREDE, UMA DEMÃO. AF_04/2023</v>
      </c>
      <c r="E60" s="181">
        <f>IF('Orçamento-base'!H60&gt;0,'Orçamento-base'!H60,"")</f>
        <v>33.92</v>
      </c>
      <c r="F60" s="106" t="str">
        <f>IF('Orçamento-base'!I60&gt;0,'Orçamento-base'!I60,"")</f>
        <v>m2</v>
      </c>
      <c r="G60" s="114"/>
      <c r="H60" s="106" t="str">
        <f t="shared" si="3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43</v>
      </c>
      <c r="C61" s="111" t="str">
        <f>IF('Orçamento-base'!C61&gt;0,'Orçamento-base'!C61,"")</f>
        <v>7.11</v>
      </c>
      <c r="D61" s="106" t="str">
        <f>IF('Orçamento-base'!G61&gt;0,'Orçamento-base'!G61,"")</f>
        <v>APLICAÇÃO MANUAL DE PINTURA COM TINTA TEXTURIZADA ACRÍLICA EM PAREDES EXTERNAS DE CASAS, UMA COR. AF_06/2014</v>
      </c>
      <c r="E61" s="181">
        <f>IF('Orçamento-base'!H61&gt;0,'Orçamento-base'!H61,"")</f>
        <v>33.92</v>
      </c>
      <c r="F61" s="106" t="str">
        <f>IF('Orçamento-base'!I61&gt;0,'Orçamento-base'!I61,"")</f>
        <v>m2</v>
      </c>
      <c r="G61" s="114"/>
      <c r="H61" s="106" t="str">
        <f t="shared" si="3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>
        <f>IF('Orçamento-base'!C62&gt;0,'Orçamento-base'!C62,"")</f>
        <v>8</v>
      </c>
      <c r="D62" s="106" t="str">
        <f>IF('Orçamento-base'!G62&gt;0,'Orçamento-base'!G62,"")</f>
        <v>ELÉTRICA</v>
      </c>
      <c r="E62" s="181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3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44</v>
      </c>
      <c r="C63" s="111" t="str">
        <f>IF('Orçamento-base'!C63&gt;0,'Orçamento-base'!C63,"")</f>
        <v>8.1</v>
      </c>
      <c r="D63" s="106" t="str">
        <f>IF('Orçamento-base'!G63&gt;0,'Orçamento-base'!G63,"")</f>
        <v xml:space="preserve">QUADRO DE DISTRIBUICAO COM BARRAMENTO TRIFASICO, DE SOBREPOR, EM CHAPA DE ACO GALVANIZADO, PARA 12 DISJUNTORES DIN, 100 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63" s="181">
        <f>IF('Orçamento-base'!H63&gt;0,'Orçamento-base'!H63,"")</f>
        <v>1</v>
      </c>
      <c r="F63" s="106" t="str">
        <f>IF('Orçamento-base'!I63&gt;0,'Orçamento-base'!I63,"")</f>
        <v>un</v>
      </c>
      <c r="G63" s="114"/>
      <c r="H63" s="106" t="str">
        <f t="shared" si="3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45</v>
      </c>
      <c r="C64" s="111" t="str">
        <f>IF('Orçamento-base'!C64&gt;0,'Orçamento-base'!C64,"")</f>
        <v>8.2</v>
      </c>
      <c r="D64" s="106" t="str">
        <f>IF('Orçamento-base'!G64&gt;0,'Orçamento-base'!G64,"")</f>
        <v>DISJUNTOR MONOPOLAR TIPO DIN, CORRENTE NOMINAL DE 10A - FORNECIMENTO E INSTALAÇÃO. AF_10/2020</v>
      </c>
      <c r="E64" s="181">
        <f>IF('Orçamento-base'!H64&gt;0,'Orçamento-base'!H64,"")</f>
        <v>6</v>
      </c>
      <c r="F64" s="106" t="str">
        <f>IF('Orçamento-base'!I64&gt;0,'Orçamento-base'!I64,"")</f>
        <v>un</v>
      </c>
      <c r="G64" s="114"/>
      <c r="H64" s="106" t="str">
        <f t="shared" si="3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46</v>
      </c>
      <c r="C65" s="111" t="str">
        <f>IF('Orçamento-base'!C65&gt;0,'Orçamento-base'!C65,"")</f>
        <v>8.3</v>
      </c>
      <c r="D65" s="106" t="str">
        <f>IF('Orçamento-base'!G65&gt;0,'Orçamento-base'!G65,"")</f>
        <v>DISJUNTOR MONOPOLAR TIPO DIN, CORRENTE NOMINAL DE 20A - FORNECIMENTO E INSTALAÇÃO. AF_10/2020</v>
      </c>
      <c r="E65" s="181">
        <f>IF('Orçamento-base'!H65&gt;0,'Orçamento-base'!H65,"")</f>
        <v>1</v>
      </c>
      <c r="F65" s="106" t="str">
        <f>IF('Orçamento-base'!I65&gt;0,'Orçamento-base'!I65,"")</f>
        <v>un</v>
      </c>
      <c r="G65" s="114"/>
      <c r="H65" s="106" t="str">
        <f t="shared" si="3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47</v>
      </c>
      <c r="C66" s="111" t="str">
        <f>IF('Orçamento-base'!C66&gt;0,'Orçamento-base'!C66,"")</f>
        <v>8.4</v>
      </c>
      <c r="D66" s="106" t="str">
        <f>IF('Orçamento-base'!G66&gt;0,'Orçamento-base'!G66,"")</f>
        <v xml:space="preserve">DISPOSITIVO DR, 2 POLOS, SENSIBILIDADE DE 30 MA, CORRENTE DE 40 A, TIPO AC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66" s="181">
        <f>IF('Orçamento-base'!H66&gt;0,'Orçamento-base'!H66,"")</f>
        <v>1</v>
      </c>
      <c r="F66" s="106" t="str">
        <f>IF('Orçamento-base'!I66&gt;0,'Orçamento-base'!I66,"")</f>
        <v>un</v>
      </c>
      <c r="G66" s="114"/>
      <c r="H66" s="106" t="str">
        <f t="shared" si="3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48</v>
      </c>
      <c r="C67" s="111" t="str">
        <f>IF('Orçamento-base'!C67&gt;0,'Orçamento-base'!C67,"")</f>
        <v>8.5</v>
      </c>
      <c r="D67" s="106" t="str">
        <f>IF('Orçamento-base'!G67&gt;0,'Orçamento-base'!G67,"")</f>
        <v xml:space="preserve">DISPOSITIVO DPS CLASSE II, 1 POLO, TENSAO MAXIMA DE 275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67" s="181">
        <f>IF('Orçamento-base'!H67&gt;0,'Orçamento-base'!H67,"")</f>
        <v>1</v>
      </c>
      <c r="F67" s="106" t="str">
        <f>IF('Orçamento-base'!I67&gt;0,'Orçamento-base'!I67,"")</f>
        <v>un</v>
      </c>
      <c r="G67" s="114"/>
      <c r="H67" s="106" t="str">
        <f>IFERROR(IF(E67*G67&lt;&gt;0,ROUND(ROUND(E67,4)*ROUND(G67,4),2),""),"")</f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49</v>
      </c>
      <c r="C68" s="111" t="str">
        <f>IF('Orçamento-base'!C68&gt;0,'Orçamento-base'!C68,"")</f>
        <v>8.6</v>
      </c>
      <c r="D68" s="106" t="str">
        <f>IF('Orçamento-base'!G68&gt;0,'Orçamento-base'!G68,"")</f>
        <v>DISJUNTOR MONOPOLAR TIPO DIN, CORRENTE NOMINAL DE 40A - FORNECIMENTO E INSTALAÇÃO. AF_10/2020</v>
      </c>
      <c r="E68" s="181">
        <f>IF('Orçamento-base'!H68&gt;0,'Orçamento-base'!H68,"")</f>
        <v>1</v>
      </c>
      <c r="F68" s="106" t="str">
        <f>IF('Orçamento-base'!I68&gt;0,'Orçamento-base'!I68,"")</f>
        <v>un</v>
      </c>
      <c r="G68" s="114"/>
      <c r="H68" s="106" t="str">
        <f>IFERROR(IF(E68*G68&lt;&gt;0,ROUND(ROUND(E68,4)*ROUND(G68,4),2),""),"")</f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50</v>
      </c>
      <c r="C69" s="111" t="str">
        <f>IF('Orçamento-base'!C69&gt;0,'Orçamento-base'!C69,"")</f>
        <v>8.7</v>
      </c>
      <c r="D69" s="106" t="str">
        <f>IF('Orçamento-base'!G69&gt;0,'Orçamento-base'!G69,"")</f>
        <v>LUMINÁRIA ARANDELA TIPO TARTARUGA, COM GRADE, DE SOBREPOR, COM 1 LÂMPADA FLUORESCENTE DE 15 W, SEM REATOR - FORNECIMENTO E INSTALAÇÃO. AF_02/2020</v>
      </c>
      <c r="E69" s="181">
        <f>IF('Orçamento-base'!H69&gt;0,'Orçamento-base'!H69,"")</f>
        <v>16</v>
      </c>
      <c r="F69" s="106" t="str">
        <f>IF('Orçamento-base'!I69&gt;0,'Orçamento-base'!I69,"")</f>
        <v>un</v>
      </c>
      <c r="G69" s="114"/>
      <c r="H69" s="106" t="str">
        <f t="shared" ref="H69:H75" si="4">IFERROR(IF(E69*G69&lt;&gt;0,ROUND(ROUND(E69,4)*ROUND(G69,4),2),""),"")</f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51</v>
      </c>
      <c r="C70" s="111" t="str">
        <f>IF('Orçamento-base'!C70&gt;0,'Orçamento-base'!C70,"")</f>
        <v>8.8</v>
      </c>
      <c r="D70" s="106" t="str">
        <f>IF('Orçamento-base'!G70&gt;0,'Orçamento-base'!G70,"")</f>
        <v>LUMINÁRIA DE ALTA POTÊNCIA LED SMD, 200W, 6500K, FORNECIMENTO E INSTALAÇÃO - REF.: 97610</v>
      </c>
      <c r="E70" s="181">
        <f>IF('Orçamento-base'!H70&gt;0,'Orçamento-base'!H70,"")</f>
        <v>4</v>
      </c>
      <c r="F70" s="106" t="str">
        <f>IF('Orçamento-base'!I70&gt;0,'Orçamento-base'!I70,"")</f>
        <v>un</v>
      </c>
      <c r="G70" s="114"/>
      <c r="H70" s="106" t="str">
        <f t="shared" si="4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52</v>
      </c>
      <c r="C71" s="111" t="str">
        <f>IF('Orçamento-base'!C71&gt;0,'Orçamento-base'!C71,"")</f>
        <v>8.9</v>
      </c>
      <c r="D71" s="106" t="str">
        <f>IF('Orçamento-base'!G71&gt;0,'Orçamento-base'!G71,"")</f>
        <v>LÂMPADA COMPACTA DE LED 10 W, BASE E27 - FORNECIMENTO E INSTALAÇÃO. AF_02/2020</v>
      </c>
      <c r="E71" s="181">
        <f>IF('Orçamento-base'!H71&gt;0,'Orçamento-base'!H71,"")</f>
        <v>1</v>
      </c>
      <c r="F71" s="106" t="str">
        <f>IF('Orçamento-base'!I71&gt;0,'Orçamento-base'!I71,"")</f>
        <v>un</v>
      </c>
      <c r="G71" s="114"/>
      <c r="H71" s="106" t="str">
        <f t="shared" si="4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53</v>
      </c>
      <c r="C72" s="111" t="str">
        <f>IF('Orçamento-base'!C72&gt;0,'Orçamento-base'!C72,"")</f>
        <v>8.10</v>
      </c>
      <c r="D72" s="106" t="str">
        <f>IF('Orçamento-base'!G72&gt;0,'Orçamento-base'!G72,"")</f>
        <v>LUMINÁRIA DE EMERGÊNCIA TIPO BLOCO LED 18W 3000LM - REF.: 97599</v>
      </c>
      <c r="E72" s="181">
        <f>IF('Orçamento-base'!H72&gt;0,'Orçamento-base'!H72,"")</f>
        <v>4</v>
      </c>
      <c r="F72" s="106" t="str">
        <f>IF('Orçamento-base'!I72&gt;0,'Orçamento-base'!I72,"")</f>
        <v>un</v>
      </c>
      <c r="G72" s="114"/>
      <c r="H72" s="106" t="str">
        <f t="shared" si="4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54</v>
      </c>
      <c r="C73" s="111" t="str">
        <f>IF('Orçamento-base'!C73&gt;0,'Orçamento-base'!C73,"")</f>
        <v>8.11</v>
      </c>
      <c r="D73" s="106" t="str">
        <f>IF('Orçamento-base'!G73&gt;0,'Orçamento-base'!G73,"")</f>
        <v>TOMADA MÉDIA DE EMBUTIR (2 MÓDULOS), 2P+T 20 A, INCLUINDO SUPORTE E PLACA - FORNECIMENTO E INSTALAÇÃO. AF_03/2023</v>
      </c>
      <c r="E73" s="181">
        <f>IF('Orçamento-base'!H73&gt;0,'Orçamento-base'!H73,"")</f>
        <v>2</v>
      </c>
      <c r="F73" s="106" t="str">
        <f>IF('Orçamento-base'!I73&gt;0,'Orçamento-base'!I73,"")</f>
        <v>un</v>
      </c>
      <c r="G73" s="114"/>
      <c r="H73" s="106" t="str">
        <f t="shared" si="4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55</v>
      </c>
      <c r="C74" s="111" t="str">
        <f>IF('Orçamento-base'!C74&gt;0,'Orçamento-base'!C74,"")</f>
        <v>8.12</v>
      </c>
      <c r="D74" s="106" t="str">
        <f>IF('Orçamento-base'!G74&gt;0,'Orçamento-base'!G74,"")</f>
        <v>TOMADA MÉDIA DE EMBUTIR (3 MÓDULOS), 2P+T 10 A, INCLUINDO SUPORTE E PLACA - FORNECIMENTO E INSTALAÇÃO. AF_03/2023</v>
      </c>
      <c r="E74" s="181">
        <f>IF('Orçamento-base'!H74&gt;0,'Orçamento-base'!H74,"")</f>
        <v>3</v>
      </c>
      <c r="F74" s="106" t="str">
        <f>IF('Orçamento-base'!I74&gt;0,'Orçamento-base'!I74,"")</f>
        <v>un</v>
      </c>
      <c r="G74" s="114"/>
      <c r="H74" s="106" t="str">
        <f t="shared" si="4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56</v>
      </c>
      <c r="C75" s="111" t="str">
        <f>IF('Orçamento-base'!C75&gt;0,'Orçamento-base'!C75,"")</f>
        <v>8.13</v>
      </c>
      <c r="D75" s="106" t="str">
        <f>IF('Orçamento-base'!G75&gt;0,'Orçamento-base'!G75,"")</f>
        <v>TOMADA ALTA DE EMBUTIR (1 MÓDULO), 2P+T 10 A, INCLUINDO SUPORTE E PLACA - FORNECIMENTO E INSTALAÇÃO. AF_03/2023</v>
      </c>
      <c r="E75" s="181">
        <f>IF('Orçamento-base'!H75&gt;0,'Orçamento-base'!H75,"")</f>
        <v>4</v>
      </c>
      <c r="F75" s="106" t="str">
        <f>IF('Orçamento-base'!I75&gt;0,'Orçamento-base'!I75,"")</f>
        <v>un</v>
      </c>
      <c r="G75" s="114"/>
      <c r="H75" s="106" t="str">
        <f t="shared" si="4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57</v>
      </c>
      <c r="C76" s="111" t="str">
        <f>IF('Orçamento-base'!C76&gt;0,'Orçamento-base'!C76,"")</f>
        <v>8.14</v>
      </c>
      <c r="D76" s="106" t="str">
        <f>IF('Orçamento-base'!G76&gt;0,'Orçamento-base'!G76,"")</f>
        <v>INTERRUPTOR SIMPLES (1 MÓDULO) COM INTERRUPTOR PARALELO (1 MÓDULO), 10A/250V, INCLUINDO SUPORTE E PLACA - FORNECIMENTO E INSTALAÇÃO. AF_03/2023</v>
      </c>
      <c r="E76" s="181">
        <f>IF('Orçamento-base'!H76&gt;0,'Orçamento-base'!H76,"")</f>
        <v>1</v>
      </c>
      <c r="F76" s="106" t="str">
        <f>IF('Orçamento-base'!I76&gt;0,'Orçamento-base'!I76,"")</f>
        <v>un</v>
      </c>
      <c r="G76" s="114"/>
      <c r="H76" s="106" t="str">
        <f>IFERROR(IF(E76*G76&lt;&gt;0,ROUND(ROUND(E76,4)*ROUND(G76,4),2),""),"")</f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58</v>
      </c>
      <c r="C77" s="111" t="str">
        <f>IF('Orçamento-base'!C77&gt;0,'Orçamento-base'!C77,"")</f>
        <v>8.15</v>
      </c>
      <c r="D77" s="106" t="str">
        <f>IF('Orçamento-base'!G77&gt;0,'Orçamento-base'!G77,"")</f>
        <v>CABO DE COBRE FLEXÍVEL ISOLADO, 1,5 MM², ANTI-CHAMA 450/750 V, PARA CIRCUITOS TERMINAIS - FORNECIMENTO E INSTALAÇÃO. AF_03/2023</v>
      </c>
      <c r="E77" s="181">
        <f>IF('Orçamento-base'!H77&gt;0,'Orçamento-base'!H77,"")</f>
        <v>354.24</v>
      </c>
      <c r="F77" s="106" t="str">
        <f>IF('Orçamento-base'!I77&gt;0,'Orçamento-base'!I77,"")</f>
        <v>m</v>
      </c>
      <c r="G77" s="114"/>
      <c r="H77" s="106" t="str">
        <f>IFERROR(IF(E77*G77&lt;&gt;0,ROUND(ROUND(E77,4)*ROUND(G77,4),2),""),"")</f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59</v>
      </c>
      <c r="C78" s="111" t="str">
        <f>IF('Orçamento-base'!C78&gt;0,'Orçamento-base'!C78,"")</f>
        <v>8.16</v>
      </c>
      <c r="D78" s="106" t="str">
        <f>IF('Orçamento-base'!G78&gt;0,'Orçamento-base'!G78,"")</f>
        <v>CABO DE COBRE FLEXÍVEL ISOLADO, 2,5 MM², ANTI-CHAMA 450/750 V, PARA CIRCUITOS TERMINAIS - FORNECIMENTO E INSTALAÇÃO. AF_03/2023</v>
      </c>
      <c r="E78" s="181">
        <f>IF('Orçamento-base'!H78&gt;0,'Orçamento-base'!H78,"")</f>
        <v>425.35</v>
      </c>
      <c r="F78" s="106" t="str">
        <f>IF('Orçamento-base'!I78&gt;0,'Orçamento-base'!I78,"")</f>
        <v>m</v>
      </c>
      <c r="G78" s="114"/>
      <c r="H78" s="106" t="str">
        <f t="shared" ref="H78:H90" si="5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60</v>
      </c>
      <c r="C79" s="111" t="str">
        <f>IF('Orçamento-base'!C79&gt;0,'Orçamento-base'!C79,"")</f>
        <v>8.17</v>
      </c>
      <c r="D79" s="106" t="str">
        <f>IF('Orçamento-base'!G79&gt;0,'Orçamento-base'!G79,"")</f>
        <v>CABO DE COBRE FLEXÍVEL ISOLADO, 10 MM², ANTI-CHAMA 0,6/1,0 KV, PARA DISTRIBUIÇÃO - FORNECIMENTO E INSTALAÇÃO. AF_12/2015</v>
      </c>
      <c r="E79" s="181">
        <f>IF('Orçamento-base'!H79&gt;0,'Orçamento-base'!H79,"")</f>
        <v>120</v>
      </c>
      <c r="F79" s="106" t="str">
        <f>IF('Orçamento-base'!I79&gt;0,'Orçamento-base'!I79,"")</f>
        <v>m</v>
      </c>
      <c r="G79" s="114"/>
      <c r="H79" s="106" t="str">
        <f t="shared" si="5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61</v>
      </c>
      <c r="C80" s="111" t="str">
        <f>IF('Orçamento-base'!C80&gt;0,'Orçamento-base'!C80,"")</f>
        <v>8.18</v>
      </c>
      <c r="D80" s="106" t="str">
        <f>IF('Orçamento-base'!G80&gt;0,'Orçamento-base'!G80,"")</f>
        <v>CAIXA OCTOGONAL 3" X 3", PVC, INSTALADA EM LAJE - FORNECIMENTO E INSTALAÇÃO. AF_03/2023</v>
      </c>
      <c r="E80" s="181">
        <f>IF('Orçamento-base'!H80&gt;0,'Orçamento-base'!H80,"")</f>
        <v>4</v>
      </c>
      <c r="F80" s="106" t="str">
        <f>IF('Orçamento-base'!I80&gt;0,'Orçamento-base'!I80,"")</f>
        <v>un</v>
      </c>
      <c r="G80" s="114"/>
      <c r="H80" s="106" t="str">
        <f t="shared" si="5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62</v>
      </c>
      <c r="C81" s="111" t="str">
        <f>IF('Orçamento-base'!C81&gt;0,'Orçamento-base'!C81,"")</f>
        <v>8.19</v>
      </c>
      <c r="D81" s="106" t="str">
        <f>IF('Orçamento-base'!G81&gt;0,'Orçamento-base'!G81,"")</f>
        <v xml:space="preserve">CAIXA DE PASSAGEM, EM PVC, DE 4" X 2", PARA ELETRODUTO FLEXIVEL CORRUGADO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81" s="181">
        <f>IF('Orçamento-base'!H81&gt;0,'Orçamento-base'!H81,"")</f>
        <v>18</v>
      </c>
      <c r="F81" s="106" t="str">
        <f>IF('Orçamento-base'!I81&gt;0,'Orçamento-base'!I81,"")</f>
        <v>un</v>
      </c>
      <c r="G81" s="114"/>
      <c r="H81" s="106" t="str">
        <f t="shared" si="5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63</v>
      </c>
      <c r="C82" s="111" t="str">
        <f>IF('Orçamento-base'!C82&gt;0,'Orçamento-base'!C82,"")</f>
        <v>8.20</v>
      </c>
      <c r="D82" s="106" t="str">
        <f>IF('Orçamento-base'!G82&gt;0,'Orçamento-base'!G82,"")</f>
        <v>ELETRODUTO FLEXÍVEL CORRUGADO, PVC, DN 25 MM (3/4"), PARA CIRCUITOS TERMINAIS, INSTALADO EM PAREDE - FORNECIMENTO E INSTALAÇÃO. AF_03/2023</v>
      </c>
      <c r="E82" s="181">
        <f>IF('Orçamento-base'!H82&gt;0,'Orçamento-base'!H82,"")</f>
        <v>149.51</v>
      </c>
      <c r="F82" s="106" t="str">
        <f>IF('Orçamento-base'!I82&gt;0,'Orçamento-base'!I82,"")</f>
        <v>m</v>
      </c>
      <c r="G82" s="114"/>
      <c r="H82" s="106" t="str">
        <f t="shared" si="5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64</v>
      </c>
      <c r="C83" s="111" t="str">
        <f>IF('Orçamento-base'!C83&gt;0,'Orçamento-base'!C83,"")</f>
        <v>8.21</v>
      </c>
      <c r="D83" s="106" t="str">
        <f>IF('Orçamento-base'!G83&gt;0,'Orçamento-base'!G83,"")</f>
        <v>ELETRODUTO FLEXÍVEL CORRUGADO, PVC, DN 32 MM (1"), PARA CIRCUITOS TERMINAIS, INSTALADO EM PAREDE - FORNECIMENTO E INSTALAÇÃO. AF_03/2023</v>
      </c>
      <c r="E83" s="181">
        <f>IF('Orçamento-base'!H83&gt;0,'Orçamento-base'!H83,"")</f>
        <v>38.130000000000003</v>
      </c>
      <c r="F83" s="106" t="str">
        <f>IF('Orçamento-base'!I83&gt;0,'Orçamento-base'!I83,"")</f>
        <v>m</v>
      </c>
      <c r="G83" s="114"/>
      <c r="H83" s="106" t="str">
        <f t="shared" si="5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65</v>
      </c>
      <c r="C84" s="111" t="str">
        <f>IF('Orçamento-base'!C84&gt;0,'Orçamento-base'!C84,"")</f>
        <v>8.22</v>
      </c>
      <c r="D84" s="106" t="str">
        <f>IF('Orçamento-base'!G84&gt;0,'Orçamento-base'!G84,"")</f>
        <v>ELETRODUTO FLEXÍVEL LISO, PEAD, DN 40 MM (1 1/4"), PARA CIRCUITOS TERMINAIS, INSTALADO EM PAREDE - FORNECIMENTO E INSTALAÇÃO. AF_03/2023</v>
      </c>
      <c r="E84" s="181">
        <f>IF('Orçamento-base'!H84&gt;0,'Orçamento-base'!H84,"")</f>
        <v>52.92</v>
      </c>
      <c r="F84" s="106" t="str">
        <f>IF('Orçamento-base'!I84&gt;0,'Orçamento-base'!I84,"")</f>
        <v>m</v>
      </c>
      <c r="G84" s="114"/>
      <c r="H84" s="106" t="str">
        <f t="shared" si="5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>
        <f>IF('Orçamento-base'!C85&gt;0,'Orçamento-base'!C85,"")</f>
        <v>9</v>
      </c>
      <c r="D85" s="106" t="str">
        <f>IF('Orçamento-base'!G85&gt;0,'Orçamento-base'!G85,"")</f>
        <v>HIDROSSANITÁRIO E DRENAGEM</v>
      </c>
      <c r="E85" s="181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5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66</v>
      </c>
      <c r="C86" s="111" t="str">
        <f>IF('Orçamento-base'!C86&gt;0,'Orçamento-base'!C86,"")</f>
        <v>9.1</v>
      </c>
      <c r="D86" s="106" t="str">
        <f>IF('Orçamento-base'!G86&gt;0,'Orçamento-base'!G86,"")</f>
        <v>TUBO PVC, SERIE NORMAL, ESGOTO PREDIAL, DN 40 MM, FORNECIDO E INSTALADO EM RAMAL DE DESCARGA OU RAMAL DE ESGOTO SANITÁRIO. AF_08/2022</v>
      </c>
      <c r="E86" s="181">
        <f>IF('Orçamento-base'!H86&gt;0,'Orçamento-base'!H86,"")</f>
        <v>2.79</v>
      </c>
      <c r="F86" s="106" t="str">
        <f>IF('Orçamento-base'!I86&gt;0,'Orçamento-base'!I86,"")</f>
        <v>m</v>
      </c>
      <c r="G86" s="114"/>
      <c r="H86" s="106" t="str">
        <f t="shared" si="5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67</v>
      </c>
      <c r="C87" s="111" t="str">
        <f>IF('Orçamento-base'!C87&gt;0,'Orçamento-base'!C87,"")</f>
        <v>9.2</v>
      </c>
      <c r="D87" s="106" t="str">
        <f>IF('Orçamento-base'!G87&gt;0,'Orçamento-base'!G87,"")</f>
        <v>TUBO PVC, SERIE NORMAL, ESGOTO PREDIAL, DN 50 MM, FORNECIDO E INSTALADO EM RAMAL DE DESCARGA OU RAMAL DE ESGOTO SANITÁRIO. AF_08/2022</v>
      </c>
      <c r="E87" s="181">
        <f>IF('Orçamento-base'!H87&gt;0,'Orçamento-base'!H87,"")</f>
        <v>1.72</v>
      </c>
      <c r="F87" s="106" t="str">
        <f>IF('Orçamento-base'!I87&gt;0,'Orçamento-base'!I87,"")</f>
        <v>m</v>
      </c>
      <c r="G87" s="114"/>
      <c r="H87" s="106" t="str">
        <f t="shared" si="5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68</v>
      </c>
      <c r="C88" s="111" t="str">
        <f>IF('Orçamento-base'!C88&gt;0,'Orçamento-base'!C88,"")</f>
        <v>9.3</v>
      </c>
      <c r="D88" s="106" t="str">
        <f>IF('Orçamento-base'!G88&gt;0,'Orçamento-base'!G88,"")</f>
        <v>TUBO PVC, SERIE NORMAL, ESGOTO PREDIAL, DN 100 MM, FORNECIDO E INSTALADO EM RAMAL DE DESCARGA OU RAMAL DE ESGOTO SANITÁRIO. AF_08/2022</v>
      </c>
      <c r="E88" s="181">
        <f>IF('Orçamento-base'!H88&gt;0,'Orçamento-base'!H88,"")</f>
        <v>11.5</v>
      </c>
      <c r="F88" s="106" t="str">
        <f>IF('Orçamento-base'!I88&gt;0,'Orçamento-base'!I88,"")</f>
        <v>m</v>
      </c>
      <c r="G88" s="114"/>
      <c r="H88" s="106" t="str">
        <f t="shared" si="5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69</v>
      </c>
      <c r="C89" s="111" t="str">
        <f>IF('Orçamento-base'!C89&gt;0,'Orçamento-base'!C89,"")</f>
        <v>9.4</v>
      </c>
      <c r="D89" s="106" t="str">
        <f>IF('Orçamento-base'!G89&gt;0,'Orçamento-base'!G89,"")</f>
        <v>TUBO PVC, SÉRIE R, ÁGUA PLUVIAL, DN 75 MM, FORNECIDO E INSTALADO EM CONDUTORES VERTICAIS DE ÁGUAS PLUVIAIS. AF_06/2022</v>
      </c>
      <c r="E89" s="181">
        <f>IF('Orçamento-base'!H89&gt;0,'Orçamento-base'!H89,"")</f>
        <v>21.63</v>
      </c>
      <c r="F89" s="106" t="str">
        <f>IF('Orçamento-base'!I89&gt;0,'Orçamento-base'!I89,"")</f>
        <v>m</v>
      </c>
      <c r="G89" s="114"/>
      <c r="H89" s="106" t="str">
        <f t="shared" si="5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70</v>
      </c>
      <c r="C90" s="111" t="str">
        <f>IF('Orçamento-base'!C90&gt;0,'Orçamento-base'!C90,"")</f>
        <v>9.5</v>
      </c>
      <c r="D90" s="106" t="str">
        <f>IF('Orçamento-base'!G90&gt;0,'Orçamento-base'!G90,"")</f>
        <v>TUBO, PVC, SOLDÁVEL, DN 25MM, INSTALADO EM RAMAL DE DISTRIBUIÇÃO DE ÁGUA - FORNECIMENTO E INSTALAÇÃO. AF_06/2022</v>
      </c>
      <c r="E90" s="181">
        <f>IF('Orçamento-base'!H90&gt;0,'Orçamento-base'!H90,"")</f>
        <v>3.81</v>
      </c>
      <c r="F90" s="106" t="str">
        <f>IF('Orçamento-base'!I90&gt;0,'Orçamento-base'!I90,"")</f>
        <v>m</v>
      </c>
      <c r="G90" s="114"/>
      <c r="H90" s="106" t="str">
        <f t="shared" si="5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71</v>
      </c>
      <c r="C91" s="111" t="str">
        <f>IF('Orçamento-base'!C91&gt;0,'Orçamento-base'!C91,"")</f>
        <v>9.6</v>
      </c>
      <c r="D91" s="106" t="str">
        <f>IF('Orçamento-base'!G91&gt;0,'Orçamento-base'!G91,"")</f>
        <v>TUBO, PVC, SOLDÁVEL, DN 32MM, INSTALADO EM RAMAL DE DISTRIBUIÇÃO DE ÁGUA - FORNECIMENTO E INSTALAÇÃO. AF_06/2022</v>
      </c>
      <c r="E91" s="181">
        <f>IF('Orçamento-base'!H91&gt;0,'Orçamento-base'!H91,"")</f>
        <v>36.64</v>
      </c>
      <c r="F91" s="106" t="str">
        <f>IF('Orçamento-base'!I91&gt;0,'Orçamento-base'!I91,"")</f>
        <v>m</v>
      </c>
      <c r="G91" s="114"/>
      <c r="H91" s="106" t="str">
        <f>IFERROR(IF(E91*G91&lt;&gt;0,ROUND(ROUND(E91,4)*ROUND(G91,4),2),""),"")</f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72</v>
      </c>
      <c r="C92" s="111" t="str">
        <f>IF('Orçamento-base'!C92&gt;0,'Orçamento-base'!C92,"")</f>
        <v>9.7</v>
      </c>
      <c r="D92" s="106" t="str">
        <f>IF('Orçamento-base'!G92&gt;0,'Orçamento-base'!G92,"")</f>
        <v>JOELHO 45 GRAUS, PVC, SERIE R, ÁGUA PLUVIAL, DN 75 MM, JUNTA ELÁSTICA, FORNECIDO E INSTALADO EM RAMAL DE ENCAMINHAMENTO. AF_06/2022</v>
      </c>
      <c r="E92" s="181">
        <f>IF('Orçamento-base'!H92&gt;0,'Orçamento-base'!H92,"")</f>
        <v>4</v>
      </c>
      <c r="F92" s="106" t="str">
        <f>IF('Orçamento-base'!I92&gt;0,'Orçamento-base'!I92,"")</f>
        <v>un</v>
      </c>
      <c r="G92" s="114"/>
      <c r="H92" s="106" t="str">
        <f>IFERROR(IF(E92*G92&lt;&gt;0,ROUND(ROUND(E92,4)*ROUND(G92,4),2),""),"")</f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73</v>
      </c>
      <c r="C93" s="111" t="str">
        <f>IF('Orçamento-base'!C93&gt;0,'Orçamento-base'!C93,"")</f>
        <v>9.8</v>
      </c>
      <c r="D93" s="106" t="str">
        <f>IF('Orçamento-base'!G93&gt;0,'Orçamento-base'!G93,"")</f>
        <v>JOELHO 90 GRAUS, PVC, SOLDÁVEL, DN 25MM, INSTALADO EM RAMAL DE DISTRIBUIÇÃO DE ÁGUA - FORNECIMENTO E INSTALAÇÃO. AF_06/2022</v>
      </c>
      <c r="E93" s="181">
        <f>IF('Orçamento-base'!H93&gt;0,'Orçamento-base'!H93,"")</f>
        <v>3</v>
      </c>
      <c r="F93" s="106" t="str">
        <f>IF('Orçamento-base'!I93&gt;0,'Orçamento-base'!I93,"")</f>
        <v>un</v>
      </c>
      <c r="G93" s="114"/>
      <c r="H93" s="106" t="str">
        <f t="shared" ref="H93:H105" si="6">IFERROR(IF(E93*G93&lt;&gt;0,ROUND(ROUND(E93,4)*ROUND(G93,4),2),""),"")</f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74</v>
      </c>
      <c r="C94" s="111" t="str">
        <f>IF('Orçamento-base'!C94&gt;0,'Orçamento-base'!C94,"")</f>
        <v>9.9</v>
      </c>
      <c r="D94" s="106" t="str">
        <f>IF('Orçamento-base'!G94&gt;0,'Orçamento-base'!G94,"")</f>
        <v>JOELHO 90 GRAUS, PVC, SOLDÁVEL, DN 32MM, INSTALADO EM RAMAL DE DISTRIBUIÇÃO DE ÁGUA - FORNECIMENTO E INSTALAÇÃO. AF_06/2022</v>
      </c>
      <c r="E94" s="181">
        <f>IF('Orçamento-base'!H94&gt;0,'Orçamento-base'!H94,"")</f>
        <v>6</v>
      </c>
      <c r="F94" s="106" t="str">
        <f>IF('Orçamento-base'!I94&gt;0,'Orçamento-base'!I94,"")</f>
        <v>un</v>
      </c>
      <c r="G94" s="114"/>
      <c r="H94" s="106" t="str">
        <f t="shared" si="6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75</v>
      </c>
      <c r="C95" s="111" t="str">
        <f>IF('Orçamento-base'!C95&gt;0,'Orçamento-base'!C95,"")</f>
        <v>9.10</v>
      </c>
      <c r="D95" s="106" t="str">
        <f>IF('Orçamento-base'!G95&gt;0,'Orçamento-base'!G95,"")</f>
        <v>JOELHO 45 GRAUS, PVC, SOLDÁVEL, DN 32MM, INSTALADO EM RAMAL DE DISTRIBUIÇÃO DE ÁGUA - FORNECIMENTO E INSTALAÇÃO. AF_06/2022</v>
      </c>
      <c r="E95" s="181">
        <f>IF('Orçamento-base'!H95&gt;0,'Orçamento-base'!H95,"")</f>
        <v>1</v>
      </c>
      <c r="F95" s="106" t="str">
        <f>IF('Orçamento-base'!I95&gt;0,'Orçamento-base'!I95,"")</f>
        <v>un</v>
      </c>
      <c r="G95" s="114"/>
      <c r="H95" s="106" t="str">
        <f t="shared" si="6"/>
        <v/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>
        <f>'Orçamento-base'!B96</f>
        <v>76</v>
      </c>
      <c r="C96" s="111" t="str">
        <f>IF('Orçamento-base'!C96&gt;0,'Orçamento-base'!C96,"")</f>
        <v>9.11</v>
      </c>
      <c r="D96" s="106" t="str">
        <f>IF('Orçamento-base'!G96&gt;0,'Orçamento-base'!G96,"")</f>
        <v>JOELHO 90 GRAUS, PVC, SERIE NORMAL, ESGOTO PREDIAL, DN 40 MM, JUNTA SOLDÁVEL, FORNECIDO E INSTALADO EM RAMAL DE DESCARGA OU RAMAL DE ESGOTO SANITÁRIO. AF_08/2022</v>
      </c>
      <c r="E96" s="181">
        <f>IF('Orçamento-base'!H96&gt;0,'Orçamento-base'!H96,"")</f>
        <v>3</v>
      </c>
      <c r="F96" s="106" t="str">
        <f>IF('Orçamento-base'!I96&gt;0,'Orçamento-base'!I96,"")</f>
        <v>un</v>
      </c>
      <c r="G96" s="114"/>
      <c r="H96" s="106" t="str">
        <f t="shared" si="6"/>
        <v/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77</v>
      </c>
      <c r="C97" s="111" t="str">
        <f>IF('Orçamento-base'!C97&gt;0,'Orçamento-base'!C97,"")</f>
        <v>9.12</v>
      </c>
      <c r="D97" s="106" t="str">
        <f>IF('Orçamento-base'!G97&gt;0,'Orçamento-base'!G97,"")</f>
        <v>JOELHO 90 GRAUS, PVC, SERIE NORMAL, ESGOTO PREDIAL, DN 50 MM, JUNTA ELÁSTICA, FORNECIDO E INSTALADO EM RAMAL DE DESCARGA OU RAMAL DE ESGOTO SANITÁRIO. AF_08/2022</v>
      </c>
      <c r="E97" s="181">
        <f>IF('Orçamento-base'!H97&gt;0,'Orçamento-base'!H97,"")</f>
        <v>2</v>
      </c>
      <c r="F97" s="106" t="str">
        <f>IF('Orçamento-base'!I97&gt;0,'Orçamento-base'!I97,"")</f>
        <v>un</v>
      </c>
      <c r="G97" s="114"/>
      <c r="H97" s="106" t="str">
        <f t="shared" si="6"/>
        <v/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78</v>
      </c>
      <c r="C98" s="111" t="str">
        <f>IF('Orçamento-base'!C98&gt;0,'Orçamento-base'!C98,"")</f>
        <v>9.13</v>
      </c>
      <c r="D98" s="106" t="str">
        <f>IF('Orçamento-base'!G98&gt;0,'Orçamento-base'!G98,"")</f>
        <v>JOELHO 45 GRAUS, PVC, SERIE NORMAL, ESGOTO PREDIAL, DN 50 MM, JUNTA ELÁSTICA, FORNECIDO E INSTALADO EM RAMAL DE DESCARGA OU RAMAL DE ESGOTO SANITÁRIO. AF_08/2022</v>
      </c>
      <c r="E98" s="181">
        <f>IF('Orçamento-base'!H98&gt;0,'Orçamento-base'!H98,"")</f>
        <v>1</v>
      </c>
      <c r="F98" s="106" t="str">
        <f>IF('Orçamento-base'!I98&gt;0,'Orçamento-base'!I98,"")</f>
        <v>un</v>
      </c>
      <c r="G98" s="114"/>
      <c r="H98" s="106" t="str">
        <f t="shared" si="6"/>
        <v/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79</v>
      </c>
      <c r="C99" s="111" t="str">
        <f>IF('Orçamento-base'!C99&gt;0,'Orçamento-base'!C99,"")</f>
        <v>9.14</v>
      </c>
      <c r="D99" s="106" t="str">
        <f>IF('Orçamento-base'!G99&gt;0,'Orçamento-base'!G99,"")</f>
        <v>JOELHO 90 GRAUS, PVC, SERIE NORMAL, ESGOTO PREDIAL, DN 100 MM, JUNTA ELÁSTICA, FORNECIDO E INSTALADO EM RAMAL DE DESCARGA OU RAMAL DE ESGOTO SANITÁRIO. AF_08/2022</v>
      </c>
      <c r="E99" s="181">
        <f>IF('Orçamento-base'!H99&gt;0,'Orçamento-base'!H99,"")</f>
        <v>5</v>
      </c>
      <c r="F99" s="106" t="str">
        <f>IF('Orçamento-base'!I99&gt;0,'Orçamento-base'!I99,"")</f>
        <v>UN</v>
      </c>
      <c r="G99" s="114"/>
      <c r="H99" s="106" t="str">
        <f t="shared" si="6"/>
        <v/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80</v>
      </c>
      <c r="C100" s="111" t="str">
        <f>IF('Orçamento-base'!C100&gt;0,'Orçamento-base'!C100,"")</f>
        <v>9.15</v>
      </c>
      <c r="D100" s="106" t="str">
        <f>IF('Orçamento-base'!G100&gt;0,'Orçamento-base'!G100,"")</f>
        <v>JOELHO 45 GRAUS, PVC, SERIE NORMAL, ESGOTO PREDIAL, DN 100 MM, JUNTA ELÁSTICA, FORNECIDO E INSTALADO EM RAMAL DE DESCARGA OU RAMAL DE ESGOTO SANITÁRIO. AF_08/2022</v>
      </c>
      <c r="E100" s="181">
        <f>IF('Orçamento-base'!H100&gt;0,'Orçamento-base'!H100,"")</f>
        <v>1</v>
      </c>
      <c r="F100" s="106" t="str">
        <f>IF('Orçamento-base'!I100&gt;0,'Orçamento-base'!I100,"")</f>
        <v>un</v>
      </c>
      <c r="G100" s="114"/>
      <c r="H100" s="106" t="str">
        <f t="shared" si="6"/>
        <v/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81</v>
      </c>
      <c r="C101" s="111" t="str">
        <f>IF('Orçamento-base'!C101&gt;0,'Orçamento-base'!C101,"")</f>
        <v>9.16</v>
      </c>
      <c r="D101" s="106" t="str">
        <f>IF('Orçamento-base'!G101&gt;0,'Orçamento-base'!G101,"")</f>
        <v>TE, PVC, SOLDÁVEL, DN 25MM, INSTALADO EM PRUMADA DE ÁGUA - FORNECIMENTO E INSTALAÇÃO. AF_06/2022</v>
      </c>
      <c r="E101" s="181">
        <f>IF('Orçamento-base'!H101&gt;0,'Orçamento-base'!H101,"")</f>
        <v>1</v>
      </c>
      <c r="F101" s="106" t="str">
        <f>IF('Orçamento-base'!I101&gt;0,'Orçamento-base'!I101,"")</f>
        <v>un</v>
      </c>
      <c r="G101" s="114"/>
      <c r="H101" s="106" t="str">
        <f t="shared" si="6"/>
        <v/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>
        <f>'Orçamento-base'!B102</f>
        <v>82</v>
      </c>
      <c r="C102" s="111" t="str">
        <f>IF('Orçamento-base'!C102&gt;0,'Orçamento-base'!C102,"")</f>
        <v>9.17</v>
      </c>
      <c r="D102" s="106" t="str">
        <f>IF('Orçamento-base'!G102&gt;0,'Orçamento-base'!G102,"")</f>
        <v>TE, PVC, SOLDÁVEL, DN 32MM, INSTALADO EM PRUMADA DE ÁGUA - FORNECIMENTO E INSTALAÇÃO. AF_06/2022</v>
      </c>
      <c r="E102" s="181">
        <f>IF('Orçamento-base'!H102&gt;0,'Orçamento-base'!H102,"")</f>
        <v>1</v>
      </c>
      <c r="F102" s="106" t="str">
        <f>IF('Orçamento-base'!I102&gt;0,'Orçamento-base'!I102,"")</f>
        <v>un</v>
      </c>
      <c r="G102" s="114"/>
      <c r="H102" s="106" t="str">
        <f t="shared" si="6"/>
        <v/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83</v>
      </c>
      <c r="C103" s="111" t="str">
        <f>IF('Orçamento-base'!C103&gt;0,'Orçamento-base'!C103,"")</f>
        <v>9.18</v>
      </c>
      <c r="D103" s="106" t="str">
        <f>IF('Orçamento-base'!G103&gt;0,'Orçamento-base'!G103,"")</f>
        <v>CAIXA ENTERRADA HIDRÁULICA RETANGULAR, EM ALVENARIA COM BLOCOS DE CONCRETO, DIMENSÕES INTERNAS: 0,6X0,6X0,6 M PARA REDE DE ESGOTO. AF_12/2020</v>
      </c>
      <c r="E103" s="181">
        <f>IF('Orçamento-base'!H103&gt;0,'Orçamento-base'!H103,"")</f>
        <v>1</v>
      </c>
      <c r="F103" s="106" t="str">
        <f>IF('Orçamento-base'!I103&gt;0,'Orçamento-base'!I103,"")</f>
        <v>un</v>
      </c>
      <c r="G103" s="114"/>
      <c r="H103" s="106" t="str">
        <f t="shared" si="6"/>
        <v/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84</v>
      </c>
      <c r="C104" s="111" t="str">
        <f>IF('Orçamento-base'!C104&gt;0,'Orçamento-base'!C104,"")</f>
        <v>9.19</v>
      </c>
      <c r="D104" s="106" t="str">
        <f>IF('Orçamento-base'!G104&gt;0,'Orçamento-base'!G104,"")</f>
        <v>RALO SIFONADO REDONDO, PVC, DN 100 X 40 MM, JUNTA SOLDÁVEL, FORNECIDO E INSTALADO EM RAMAL DE DESCARGA OU EM RAMAL DE ESGOTO SANITÁRIO. AF_08/2022</v>
      </c>
      <c r="E104" s="181">
        <f>IF('Orçamento-base'!H104&gt;0,'Orçamento-base'!H104,"")</f>
        <v>1</v>
      </c>
      <c r="F104" s="106" t="str">
        <f>IF('Orçamento-base'!I104&gt;0,'Orçamento-base'!I104,"")</f>
        <v>un</v>
      </c>
      <c r="G104" s="114"/>
      <c r="H104" s="106" t="str">
        <f t="shared" si="6"/>
        <v/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85</v>
      </c>
      <c r="C105" s="111" t="str">
        <f>IF('Orçamento-base'!C105&gt;0,'Orçamento-base'!C105,"")</f>
        <v>9.20</v>
      </c>
      <c r="D105" s="106" t="str">
        <f>IF('Orçamento-base'!G105&gt;0,'Orçamento-base'!G105,"")</f>
        <v>VASO SANITÁRIO SIFONADO COM CAIXA ACOPLADA LOUÇA BRANCA, INCLUSO ENGATE FLEXÍVEL EM PLÁSTICO BRANCO, 1/2  X 40CM - FORNECIMENTO E INSTALAÇÃO. AF_01/2020</v>
      </c>
      <c r="E105" s="181">
        <f>IF('Orçamento-base'!H105&gt;0,'Orçamento-base'!H105,"")</f>
        <v>1</v>
      </c>
      <c r="F105" s="106" t="str">
        <f>IF('Orçamento-base'!I105&gt;0,'Orçamento-base'!I105,"")</f>
        <v>un</v>
      </c>
      <c r="G105" s="114"/>
      <c r="H105" s="106" t="str">
        <f t="shared" si="6"/>
        <v/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86</v>
      </c>
      <c r="C106" s="111" t="str">
        <f>IF('Orçamento-base'!C106&gt;0,'Orçamento-base'!C106,"")</f>
        <v>9.21</v>
      </c>
      <c r="D106" s="106" t="str">
        <f>IF('Orçamento-base'!G106&gt;0,'Orçamento-base'!G106,"")</f>
        <v xml:space="preserve">ASSENTO SANITARIO DE PLASTICO, TIPO CONVENCIONAL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06" s="181">
        <f>IF('Orçamento-base'!H106&gt;0,'Orçamento-base'!H106,"")</f>
        <v>1</v>
      </c>
      <c r="F106" s="106" t="str">
        <f>IF('Orçamento-base'!I106&gt;0,'Orçamento-base'!I106,"")</f>
        <v>un</v>
      </c>
      <c r="G106" s="114"/>
      <c r="H106" s="106" t="str">
        <f>IFERROR(IF(E106*G106&lt;&gt;0,ROUND(ROUND(E106,4)*ROUND(G106,4),2),""),"")</f>
        <v/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>
        <f>'Orçamento-base'!B107</f>
        <v>87</v>
      </c>
      <c r="C107" s="111" t="str">
        <f>IF('Orçamento-base'!C107&gt;0,'Orçamento-base'!C107,"")</f>
        <v>9.22</v>
      </c>
      <c r="D107" s="106" t="str">
        <f>IF('Orçamento-base'!G107&gt;0,'Orçamento-base'!G107,"")</f>
        <v>LAVATÓRIO LOUÇA BRANCA SUSPENSO, 29,5 X 39CM OU EQUIVALENTE, PADRÃO POPULAR, INCLUSO SIFÃO FLEXÍVEL EM PVC, VÁLVULA E ENGATE FLEXÍVEL 30CM EM PLÁSTICO E TORNEIRA CROMADA DE MESA, PADRÃO POPULAR - FORNECIMENTO E INSTALAÇÃO. AF_01/2020</v>
      </c>
      <c r="E107" s="181">
        <f>IF('Orçamento-base'!H107&gt;0,'Orçamento-base'!H107,"")</f>
        <v>1</v>
      </c>
      <c r="F107" s="106" t="str">
        <f>IF('Orçamento-base'!I107&gt;0,'Orçamento-base'!I107,"")</f>
        <v>un</v>
      </c>
      <c r="G107" s="114"/>
      <c r="H107" s="106" t="str">
        <f>IFERROR(IF(E107*G107&lt;&gt;0,ROUND(ROUND(E107,4)*ROUND(G107,4),2),""),"")</f>
        <v/>
      </c>
      <c r="I107" s="98"/>
      <c r="J107" s="98"/>
      <c r="K107" s="46"/>
    </row>
    <row r="108" spans="1:11" x14ac:dyDescent="0.25">
      <c r="A108" s="111" t="str">
        <f>IF('Orçamento-base'!A108&gt;0,'Orçamento-base'!A108,"")</f>
        <v/>
      </c>
      <c r="B108" s="111">
        <f>'Orçamento-base'!B108</f>
        <v>88</v>
      </c>
      <c r="C108" s="111" t="str">
        <f>IF('Orçamento-base'!C108&gt;0,'Orçamento-base'!C108,"")</f>
        <v>9.23</v>
      </c>
      <c r="D108" s="106" t="str">
        <f>IF('Orçamento-base'!G108&gt;0,'Orçamento-base'!G108,"")</f>
        <v xml:space="preserve">TORNEIRA DE METAL AMARELO, PARA TANQUE / JARDIM, DE PAREDE, SEM BICO, CANO CURTO, PADRAO POPULAR / USO GERAL, 1/2 " OU 3/4 " (REF 1120)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08" s="181">
        <f>IF('Orçamento-base'!H108&gt;0,'Orçamento-base'!H108,"")</f>
        <v>1</v>
      </c>
      <c r="F108" s="106" t="str">
        <f>IF('Orçamento-base'!I108&gt;0,'Orçamento-base'!I108,"")</f>
        <v>un</v>
      </c>
      <c r="G108" s="114"/>
      <c r="H108" s="106" t="str">
        <f t="shared" ref="H108:H113" si="7">IFERROR(IF(E108*G108&lt;&gt;0,ROUND(ROUND(E108,4)*ROUND(G108,4),2),""),"")</f>
        <v/>
      </c>
      <c r="I108" s="98"/>
      <c r="J108" s="98"/>
      <c r="K108" s="46"/>
    </row>
    <row r="109" spans="1:11" x14ac:dyDescent="0.25">
      <c r="A109" s="111" t="str">
        <f>IF('Orçamento-base'!A109&gt;0,'Orçamento-base'!A109,"")</f>
        <v/>
      </c>
      <c r="B109" s="111">
        <f>'Orçamento-base'!B109</f>
        <v>89</v>
      </c>
      <c r="C109" s="111" t="str">
        <f>IF('Orçamento-base'!C109&gt;0,'Orçamento-base'!C109,"")</f>
        <v>9.24</v>
      </c>
      <c r="D109" s="106" t="str">
        <f>IF('Orçamento-base'!G109&gt;0,'Orçamento-base'!G109,"")</f>
        <v xml:space="preserve">FOSSA SEPTICA, SEM FILTRO, EM POLIETILENO DE ALTA DENSIDADE (PEAD), PARA 8 A 14 CONTRIBUINTES, CILINDRICA, COM TAMPA, CAPACIDADE APROXIMADA DE *3000* LITROS (NBR 7229)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09" s="181">
        <f>IF('Orçamento-base'!H109&gt;0,'Orçamento-base'!H109,"")</f>
        <v>1</v>
      </c>
      <c r="F109" s="106" t="str">
        <f>IF('Orçamento-base'!I109&gt;0,'Orçamento-base'!I109,"")</f>
        <v>un</v>
      </c>
      <c r="G109" s="114"/>
      <c r="H109" s="106" t="str">
        <f t="shared" si="7"/>
        <v/>
      </c>
      <c r="I109" s="98"/>
      <c r="J109" s="98"/>
      <c r="K109" s="46"/>
    </row>
    <row r="110" spans="1:11" x14ac:dyDescent="0.25">
      <c r="A110" s="111" t="str">
        <f>IF('Orçamento-base'!A110&gt;0,'Orçamento-base'!A110,"")</f>
        <v/>
      </c>
      <c r="B110" s="111">
        <f>'Orçamento-base'!B110</f>
        <v>90</v>
      </c>
      <c r="C110" s="111" t="str">
        <f>IF('Orçamento-base'!C110&gt;0,'Orçamento-base'!C110,"")</f>
        <v>9.25</v>
      </c>
      <c r="D110" s="106" t="str">
        <f>IF('Orçamento-base'!G110&gt;0,'Orçamento-base'!G110,"")</f>
        <v xml:space="preserve">FILTRO ANAEROBIO, EM POLIETILENO DE ALTA DENSIDADE (PEAD), CAPACIDADE *2800* LITROS (NBR 13969)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10" s="181">
        <f>IF('Orçamento-base'!H110&gt;0,'Orçamento-base'!H110,"")</f>
        <v>1</v>
      </c>
      <c r="F110" s="106" t="str">
        <f>IF('Orçamento-base'!I110&gt;0,'Orçamento-base'!I110,"")</f>
        <v>un</v>
      </c>
      <c r="G110" s="114"/>
      <c r="H110" s="106" t="str">
        <f t="shared" si="7"/>
        <v/>
      </c>
      <c r="I110" s="98"/>
      <c r="J110" s="98"/>
      <c r="K110" s="46"/>
    </row>
    <row r="111" spans="1:11" x14ac:dyDescent="0.25">
      <c r="A111" s="111" t="str">
        <f>IF('Orçamento-base'!A111&gt;0,'Orçamento-base'!A111,"")</f>
        <v/>
      </c>
      <c r="B111" s="111">
        <f>'Orçamento-base'!B111</f>
        <v>91</v>
      </c>
      <c r="C111" s="111" t="str">
        <f>IF('Orçamento-base'!C111&gt;0,'Orçamento-base'!C111,"")</f>
        <v>9.26</v>
      </c>
      <c r="D111" s="106" t="str">
        <f>IF('Orçamento-base'!G111&gt;0,'Orçamento-base'!G111,"")</f>
        <v>SUMIDOURO RETANGULAR, EM ALVENARIA COM BLOCOS DE CONCRETO, DIMENSÕES INTERNAS: 0,8 X 1,4 X H=3,0 M, ÁREA DE INFILTRAÇÃO: 13,2 M² (PARA 5 CONTRIBUINTES). AF_12/2020</v>
      </c>
      <c r="E111" s="181">
        <f>IF('Orçamento-base'!H111&gt;0,'Orçamento-base'!H111,"")</f>
        <v>1</v>
      </c>
      <c r="F111" s="106" t="str">
        <f>IF('Orçamento-base'!I111&gt;0,'Orçamento-base'!I111,"")</f>
        <v>un</v>
      </c>
      <c r="G111" s="114"/>
      <c r="H111" s="106" t="str">
        <f t="shared" si="7"/>
        <v/>
      </c>
      <c r="I111" s="98"/>
      <c r="J111" s="98"/>
      <c r="K111" s="46"/>
    </row>
    <row r="112" spans="1:11" x14ac:dyDescent="0.25">
      <c r="A112" s="111" t="str">
        <f>IF('Orçamento-base'!A112&gt;0,'Orçamento-base'!A112,"")</f>
        <v/>
      </c>
      <c r="B112" s="111">
        <f>'Orçamento-base'!B112</f>
        <v>92</v>
      </c>
      <c r="C112" s="111" t="str">
        <f>IF('Orçamento-base'!C112&gt;0,'Orçamento-base'!C112,"")</f>
        <v>9.27</v>
      </c>
      <c r="D112" s="106" t="str">
        <f>IF('Orçamento-base'!G112&gt;0,'Orçamento-base'!G112,"")</f>
        <v>KIT CAVALETE PARA MEDIÇÃO DE ÁGUA - ENTRADA INDIVIDUALIZADA, EM PVC DN 32 (1), PARA 1 MEDIDOR FORNECIMENTO E INSTALAÇÃO (INCLUSIVE HIDRÔMETRO. AF_11/2013 - REF.: 95644</v>
      </c>
      <c r="E112" s="181">
        <f>IF('Orçamento-base'!H112&gt;0,'Orçamento-base'!H112,"")</f>
        <v>1</v>
      </c>
      <c r="F112" s="106" t="str">
        <f>IF('Orçamento-base'!I112&gt;0,'Orçamento-base'!I112,"")</f>
        <v>un</v>
      </c>
      <c r="G112" s="114"/>
      <c r="H112" s="106" t="str">
        <f t="shared" si="7"/>
        <v/>
      </c>
      <c r="I112" s="98"/>
      <c r="J112" s="98"/>
      <c r="K112" s="46"/>
    </row>
    <row r="113" spans="1:11" x14ac:dyDescent="0.25">
      <c r="A113" s="111" t="str">
        <f>IF('Orçamento-base'!A113&gt;0,'Orçamento-base'!A113,"")</f>
        <v/>
      </c>
      <c r="B113" s="111">
        <f>'Orçamento-base'!B113</f>
        <v>93</v>
      </c>
      <c r="C113" s="111" t="str">
        <f>IF('Orçamento-base'!C113&gt;0,'Orçamento-base'!C113,"")</f>
        <v>9.28</v>
      </c>
      <c r="D113" s="106" t="str">
        <f>IF('Orçamento-base'!G113&gt;0,'Orçamento-base'!G113,"")</f>
        <v>REGISTRO DE GAVETA BRUTO, LATÃO, ROSCÁVEL, 1" - FORNECIMENTO E INSTALAÇÃO. AF_08/2021</v>
      </c>
      <c r="E113" s="181">
        <f>IF('Orçamento-base'!H113&gt;0,'Orçamento-base'!H113,"")</f>
        <v>1</v>
      </c>
      <c r="F113" s="106" t="str">
        <f>IF('Orçamento-base'!I113&gt;0,'Orçamento-base'!I113,"")</f>
        <v>un</v>
      </c>
      <c r="G113" s="114"/>
      <c r="H113" s="106" t="str">
        <f t="shared" si="7"/>
        <v/>
      </c>
      <c r="I113" s="98"/>
      <c r="J113" s="98"/>
      <c r="K113" s="46"/>
    </row>
    <row r="114" spans="1:11" x14ac:dyDescent="0.25">
      <c r="A114" s="111" t="str">
        <f>IF('Orçamento-base'!A114&gt;0,'Orçamento-base'!A114,"")</f>
        <v/>
      </c>
      <c r="B114" s="111">
        <f>'Orçamento-base'!B114</f>
        <v>94</v>
      </c>
      <c r="C114" s="111" t="str">
        <f>IF('Orçamento-base'!C114&gt;0,'Orçamento-base'!C114,"")</f>
        <v>9.29</v>
      </c>
      <c r="D114" s="106" t="str">
        <f>IF('Orçamento-base'!G114&gt;0,'Orçamento-base'!G114,"")</f>
        <v>BUCHA DE REDUÇÃO, CURTA, PVC, SOLDÁVEL, DN 32 X 25 MM, INSTALADO EM RAMAL DE DISTRIBUIÇÃO DE ÁGUA - FORNECIMENTO E INSTALAÇÃO. AF_06/2022</v>
      </c>
      <c r="E114" s="181">
        <f>IF('Orçamento-base'!H114&gt;0,'Orçamento-base'!H114,"")</f>
        <v>1</v>
      </c>
      <c r="F114" s="106" t="str">
        <f>IF('Orçamento-base'!I114&gt;0,'Orçamento-base'!I114,"")</f>
        <v>un</v>
      </c>
      <c r="G114" s="114"/>
      <c r="H114" s="106" t="str">
        <f>IFERROR(IF(E114*G114&lt;&gt;0,ROUND(ROUND(E114,4)*ROUND(G114,4),2),""),"")</f>
        <v/>
      </c>
      <c r="I114" s="98"/>
      <c r="J114" s="98"/>
      <c r="K114" s="46"/>
    </row>
    <row r="115" spans="1:11" x14ac:dyDescent="0.25">
      <c r="A115" s="111" t="str">
        <f>IF('Orçamento-base'!A115&gt;0,'Orçamento-base'!A115,"")</f>
        <v/>
      </c>
      <c r="B115" s="111" t="str">
        <f>'Orçamento-base'!B115</f>
        <v/>
      </c>
      <c r="C115" s="111">
        <f>IF('Orçamento-base'!C115&gt;0,'Orçamento-base'!C115,"")</f>
        <v>10</v>
      </c>
      <c r="D115" s="106" t="str">
        <f>IF('Orçamento-base'!G115&gt;0,'Orçamento-base'!G115,"")</f>
        <v>ESQUADRIAS</v>
      </c>
      <c r="E115" s="181" t="str">
        <f>IF('Orçamento-base'!H115&gt;0,'Orçamento-base'!H115,"")</f>
        <v/>
      </c>
      <c r="F115" s="106" t="str">
        <f>IF('Orçamento-base'!I115&gt;0,'Orçamento-base'!I115,"")</f>
        <v/>
      </c>
      <c r="G115" s="114"/>
      <c r="H115" s="106" t="str">
        <f>IFERROR(IF(E115*G115&lt;&gt;0,ROUND(ROUND(E115,4)*ROUND(G115,4),2),""),"")</f>
        <v/>
      </c>
      <c r="I115" s="98"/>
      <c r="J115" s="98"/>
      <c r="K115" s="46"/>
    </row>
    <row r="116" spans="1:11" x14ac:dyDescent="0.25">
      <c r="A116" s="111" t="str">
        <f>IF('Orçamento-base'!A116&gt;0,'Orçamento-base'!A116,"")</f>
        <v/>
      </c>
      <c r="B116" s="111">
        <f>'Orçamento-base'!B116</f>
        <v>95</v>
      </c>
      <c r="C116" s="111" t="str">
        <f>IF('Orçamento-base'!C116&gt;0,'Orçamento-base'!C116,"")</f>
        <v>1.1</v>
      </c>
      <c r="D116" s="106" t="str">
        <f>IF('Orçamento-base'!G116&gt;0,'Orçamento-base'!G116,"")</f>
        <v>PORTA DE ALUMÍNIO DE ABRIR COM LAMBRI, COM GUARNIÇÃO, FIXAÇÃO COM PARAFUSOS - FORNECIMENTO E INSTALAÇÃO. AF_12/2019</v>
      </c>
      <c r="E116" s="181">
        <f>IF('Orçamento-base'!H116&gt;0,'Orçamento-base'!H116,"")</f>
        <v>1.89</v>
      </c>
      <c r="F116" s="106" t="str">
        <f>IF('Orçamento-base'!I116&gt;0,'Orçamento-base'!I116,"")</f>
        <v>m2</v>
      </c>
      <c r="G116" s="114"/>
      <c r="H116" s="106" t="str">
        <f t="shared" ref="H116:H120" si="8">IFERROR(IF(E116*G116&lt;&gt;0,ROUND(ROUND(E116,4)*ROUND(G116,4),2),""),"")</f>
        <v/>
      </c>
      <c r="I116" s="98"/>
      <c r="J116" s="98"/>
      <c r="K116" s="46"/>
    </row>
    <row r="117" spans="1:11" x14ac:dyDescent="0.25">
      <c r="A117" s="111" t="str">
        <f>IF('Orçamento-base'!A117&gt;0,'Orçamento-base'!A117,"")</f>
        <v/>
      </c>
      <c r="B117" s="111">
        <f>'Orçamento-base'!B117</f>
        <v>96</v>
      </c>
      <c r="C117" s="111" t="str">
        <f>IF('Orçamento-base'!C117&gt;0,'Orçamento-base'!C117,"")</f>
        <v>1.2</v>
      </c>
      <c r="D117" s="106" t="str">
        <f>IF('Orçamento-base'!G117&gt;0,'Orçamento-base'!G117,"")</f>
        <v>JANELA DE ALUMÍNIO TIPO MAXIM-AR, COM VIDROS, BATENTE E FERRAGENS. EXCLUSIVE ALIZAR, ACABAMENTO E CONTRAMARCO. FORNECIMENTO E INSTALAÇÃO. AF_12/2019</v>
      </c>
      <c r="E117" s="181">
        <f>IF('Orçamento-base'!H117&gt;0,'Orçamento-base'!H117,"")</f>
        <v>0.36</v>
      </c>
      <c r="F117" s="106" t="str">
        <f>IF('Orçamento-base'!I117&gt;0,'Orçamento-base'!I117,"")</f>
        <v>m2</v>
      </c>
      <c r="G117" s="114"/>
      <c r="H117" s="106" t="str">
        <f t="shared" si="8"/>
        <v/>
      </c>
      <c r="I117" s="98"/>
      <c r="J117" s="98"/>
      <c r="K117" s="46"/>
    </row>
    <row r="118" spans="1:11" x14ac:dyDescent="0.25">
      <c r="A118" s="111" t="str">
        <f>IF('Orçamento-base'!A118&gt;0,'Orçamento-base'!A118,"")</f>
        <v/>
      </c>
      <c r="B118" s="111" t="str">
        <f>'Orçamento-base'!B118</f>
        <v/>
      </c>
      <c r="C118" s="111">
        <f>IF('Orçamento-base'!C118&gt;0,'Orçamento-base'!C118,"")</f>
        <v>11</v>
      </c>
      <c r="D118" s="106" t="str">
        <f>IF('Orçamento-base'!G118&gt;0,'Orçamento-base'!G118,"")</f>
        <v>PPCI</v>
      </c>
      <c r="E118" s="181" t="str">
        <f>IF('Orçamento-base'!H118&gt;0,'Orçamento-base'!H118,"")</f>
        <v/>
      </c>
      <c r="F118" s="106" t="str">
        <f>IF('Orçamento-base'!I118&gt;0,'Orçamento-base'!I118,"")</f>
        <v/>
      </c>
      <c r="G118" s="114"/>
      <c r="H118" s="106" t="str">
        <f t="shared" si="8"/>
        <v/>
      </c>
      <c r="I118" s="98"/>
      <c r="J118" s="98"/>
      <c r="K118" s="46"/>
    </row>
    <row r="119" spans="1:11" x14ac:dyDescent="0.25">
      <c r="A119" s="111" t="str">
        <f>IF('Orçamento-base'!A119&gt;0,'Orçamento-base'!A119,"")</f>
        <v/>
      </c>
      <c r="B119" s="111">
        <f>'Orçamento-base'!B119</f>
        <v>97</v>
      </c>
      <c r="C119" s="111" t="str">
        <f>IF('Orçamento-base'!C119&gt;0,'Orçamento-base'!C119,"")</f>
        <v>11.1</v>
      </c>
      <c r="D119" s="106" t="str">
        <f>IF('Orçamento-base'!G119&gt;0,'Orçamento-base'!G119,"")</f>
        <v xml:space="preserve">EXTINTOR DE INCENDIO PORTATIL COM CARGA DE PO QUIMICO SECO (PQS) DE 4 KG, CLASSE BC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19" s="181">
        <f>IF('Orçamento-base'!H119&gt;0,'Orçamento-base'!H119,"")</f>
        <v>3</v>
      </c>
      <c r="F119" s="106" t="str">
        <f>IF('Orçamento-base'!I119&gt;0,'Orçamento-base'!I119,"")</f>
        <v>un</v>
      </c>
      <c r="G119" s="114"/>
      <c r="H119" s="106" t="str">
        <f t="shared" si="8"/>
        <v/>
      </c>
      <c r="I119" s="98"/>
      <c r="J119" s="98"/>
      <c r="K119" s="46"/>
    </row>
    <row r="120" spans="1:11" x14ac:dyDescent="0.25">
      <c r="A120" s="111" t="str">
        <f>IF('Orçamento-base'!A120&gt;0,'Orçamento-base'!A120,"")</f>
        <v/>
      </c>
      <c r="B120" s="111">
        <f>'Orçamento-base'!B120</f>
        <v>98</v>
      </c>
      <c r="C120" s="111" t="str">
        <f>IF('Orçamento-base'!C120&gt;0,'Orçamento-base'!C120,"")</f>
        <v>11.2</v>
      </c>
      <c r="D120" s="106" t="str">
        <f>IF('Orçamento-base'!G120&gt;0,'Orçamento-base'!G120,"")</f>
        <v xml:space="preserve">PLACA DE SINALIZACAO DE SEGURANCA CONTRA INCENDIO, FOTOLUMINESCENTE, QUADRADA, *20 X 20*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0" s="181">
        <f>IF('Orçamento-base'!H120&gt;0,'Orçamento-base'!H120,"")</f>
        <v>3</v>
      </c>
      <c r="F120" s="106" t="str">
        <f>IF('Orçamento-base'!I120&gt;0,'Orçamento-base'!I120,"")</f>
        <v>un</v>
      </c>
      <c r="G120" s="114"/>
      <c r="H120" s="106" t="str">
        <f t="shared" si="8"/>
        <v/>
      </c>
      <c r="I120" s="98"/>
      <c r="J120" s="98"/>
      <c r="K120" s="46"/>
    </row>
    <row r="121" spans="1:11" x14ac:dyDescent="0.25">
      <c r="A121" s="111" t="str">
        <f>IF('Orçamento-base'!A121&gt;0,'Orçamento-base'!A121,"")</f>
        <v/>
      </c>
      <c r="B121" s="111">
        <f>'Orçamento-base'!B121</f>
        <v>99</v>
      </c>
      <c r="C121" s="111" t="str">
        <f>IF('Orçamento-base'!C121&gt;0,'Orçamento-base'!C121,"")</f>
        <v>11.3</v>
      </c>
      <c r="D121" s="106" t="str">
        <f>IF('Orçamento-base'!G121&gt;0,'Orçamento-base'!G121,"")</f>
        <v xml:space="preserve">PLACA DE SINALIZACAO DE SEGURANCA CONTRA INCENDIO, FOTOLUMINESCENTE, RETANGULAR, *13 X 26*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1" s="181">
        <f>IF('Orçamento-base'!H121&gt;0,'Orçamento-base'!H121,"")</f>
        <v>1</v>
      </c>
      <c r="F121" s="106" t="str">
        <f>IF('Orçamento-base'!I121&gt;0,'Orçamento-base'!I121,"")</f>
        <v>un</v>
      </c>
      <c r="G121" s="114"/>
      <c r="H121" s="106" t="str">
        <f>IFERROR(IF(E121*G121&lt;&gt;0,ROUND(ROUND(E121,4)*ROUND(G121,4),2),""),"")</f>
        <v/>
      </c>
      <c r="I121" s="98"/>
      <c r="J121" s="98"/>
      <c r="K121" s="46"/>
    </row>
    <row r="122" spans="1:11" x14ac:dyDescent="0.25">
      <c r="A122" s="111" t="str">
        <f>IF('Orçamento-base'!A122&gt;0,'Orçamento-base'!A122,"")</f>
        <v/>
      </c>
      <c r="B122" s="111">
        <f>'Orçamento-base'!B122</f>
        <v>100</v>
      </c>
      <c r="C122" s="111" t="str">
        <f>IF('Orçamento-base'!C122&gt;0,'Orçamento-base'!C122,"")</f>
        <v>11.4</v>
      </c>
      <c r="D122" s="106" t="str">
        <f>IF('Orçamento-base'!G122&gt;0,'Orçamento-base'!G122,"")</f>
        <v xml:space="preserve">PLACA DE SINALIZACAO DE SEGURANCA CONTRA INCENDIO, FOTOLUMINESCENTE, QUADRADA, *14 X 14*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2" s="181">
        <f>IF('Orçamento-base'!H122&gt;0,'Orçamento-base'!H122,"")</f>
        <v>4</v>
      </c>
      <c r="F122" s="106" t="str">
        <f>IF('Orçamento-base'!I122&gt;0,'Orçamento-base'!I122,"")</f>
        <v>un</v>
      </c>
      <c r="G122" s="114"/>
      <c r="H122" s="106" t="str">
        <f>IFERROR(IF(E122*G122&lt;&gt;0,ROUND(ROUND(E122,4)*ROUND(G122,4),2),""),"")</f>
        <v/>
      </c>
      <c r="I122" s="98"/>
      <c r="J122" s="98"/>
      <c r="K122" s="46"/>
    </row>
    <row r="123" spans="1:11" x14ac:dyDescent="0.25">
      <c r="A123" s="111" t="str">
        <f>IF('Orçamento-base'!A123&gt;0,'Orçamento-base'!A123,"")</f>
        <v/>
      </c>
      <c r="B123" s="111">
        <f>'Orçamento-base'!B123</f>
        <v>101</v>
      </c>
      <c r="C123" s="111" t="str">
        <f>IF('Orçamento-base'!C123&gt;0,'Orçamento-base'!C123,"")</f>
        <v>11.5</v>
      </c>
      <c r="D123" s="106" t="str">
        <f>IF('Orçamento-base'!G123&gt;0,'Orçamento-base'!G123,"")</f>
        <v xml:space="preserve">PLACA DE SINALIZACAO DE SEGURANCA CONTRA INCENDIO - ALERTA, TRIANGULAR, BASE DE *30*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3" s="181">
        <f>IF('Orçamento-base'!H123&gt;0,'Orçamento-base'!H123,"")</f>
        <v>1</v>
      </c>
      <c r="F123" s="106" t="str">
        <f>IF('Orçamento-base'!I123&gt;0,'Orçamento-base'!I123,"")</f>
        <v>un</v>
      </c>
      <c r="G123" s="114"/>
      <c r="H123" s="106" t="str">
        <f t="shared" ref="H123:H126" si="9">IFERROR(IF(E123*G123&lt;&gt;0,ROUND(ROUND(E123,4)*ROUND(G123,4),2),""),"")</f>
        <v/>
      </c>
      <c r="I123" s="98"/>
      <c r="J123" s="98"/>
      <c r="K123" s="46"/>
    </row>
    <row r="124" spans="1:11" x14ac:dyDescent="0.25">
      <c r="A124" s="111" t="str">
        <f>IF('Orçamento-base'!A124&gt;0,'Orçamento-base'!A124,"")</f>
        <v/>
      </c>
      <c r="B124" s="111" t="str">
        <f>'Orçamento-base'!B124</f>
        <v/>
      </c>
      <c r="C124" s="111">
        <f>IF('Orçamento-base'!C124&gt;0,'Orçamento-base'!C124,"")</f>
        <v>12</v>
      </c>
      <c r="D124" s="106" t="str">
        <f>IF('Orçamento-base'!G124&gt;0,'Orçamento-base'!G124,"")</f>
        <v>SERVIÇOS COMPLEMENTARES</v>
      </c>
      <c r="E124" s="181" t="str">
        <f>IF('Orçamento-base'!H124&gt;0,'Orçamento-base'!H124,"")</f>
        <v/>
      </c>
      <c r="F124" s="106" t="str">
        <f>IF('Orçamento-base'!I124&gt;0,'Orçamento-base'!I124,"")</f>
        <v/>
      </c>
      <c r="G124" s="114"/>
      <c r="H124" s="106" t="str">
        <f t="shared" si="9"/>
        <v/>
      </c>
      <c r="I124" s="98"/>
      <c r="J124" s="98"/>
      <c r="K124" s="46"/>
    </row>
    <row r="125" spans="1:11" x14ac:dyDescent="0.25">
      <c r="A125" s="111" t="str">
        <f>IF('Orçamento-base'!A125&gt;0,'Orçamento-base'!A125,"")</f>
        <v/>
      </c>
      <c r="B125" s="111">
        <f>'Orçamento-base'!B125</f>
        <v>102</v>
      </c>
      <c r="C125" s="111" t="str">
        <f>IF('Orçamento-base'!C125&gt;0,'Orçamento-base'!C125,"")</f>
        <v>12.1</v>
      </c>
      <c r="D125" s="106" t="str">
        <f>IF('Orçamento-base'!G125&gt;0,'Orçamento-base'!G125,"")</f>
        <v xml:space="preserve">PAPELEIRA PLASTICA TIPO DISPENSER PARA PAPEL HIGIENICO ROLAO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5" s="181">
        <f>IF('Orçamento-base'!H125&gt;0,'Orçamento-base'!H125,"")</f>
        <v>1</v>
      </c>
      <c r="F125" s="106" t="str">
        <f>IF('Orçamento-base'!I125&gt;0,'Orçamento-base'!I125,"")</f>
        <v>un</v>
      </c>
      <c r="G125" s="114"/>
      <c r="H125" s="106" t="str">
        <f t="shared" si="9"/>
        <v/>
      </c>
      <c r="I125" s="98"/>
      <c r="J125" s="98"/>
      <c r="K125" s="46"/>
    </row>
    <row r="126" spans="1:11" x14ac:dyDescent="0.25">
      <c r="A126" s="111" t="str">
        <f>IF('Orçamento-base'!A126&gt;0,'Orçamento-base'!A126,"")</f>
        <v/>
      </c>
      <c r="B126" s="111">
        <f>'Orçamento-base'!B126</f>
        <v>103</v>
      </c>
      <c r="C126" s="111" t="str">
        <f>IF('Orçamento-base'!C126&gt;0,'Orçamento-base'!C126,"")</f>
        <v>12.2</v>
      </c>
      <c r="D126" s="106" t="str">
        <f>IF('Orçamento-base'!G126&gt;0,'Orçamento-base'!G126,"")</f>
        <v xml:space="preserve">SABONETEIRA PLASTICA TIPO DISPENSER PARA SABONETE LIQUIDO COM RESERVATORIO 800 A 1500 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6" s="181">
        <f>IF('Orçamento-base'!H126&gt;0,'Orçamento-base'!H126,"")</f>
        <v>1</v>
      </c>
      <c r="F126" s="106" t="str">
        <f>IF('Orçamento-base'!I126&gt;0,'Orçamento-base'!I126,"")</f>
        <v>un</v>
      </c>
      <c r="G126" s="114"/>
      <c r="H126" s="106" t="str">
        <f t="shared" si="9"/>
        <v/>
      </c>
      <c r="I126" s="98"/>
      <c r="J126" s="98"/>
      <c r="K126" s="46"/>
    </row>
    <row r="127" spans="1:11" x14ac:dyDescent="0.25">
      <c r="A127" s="111" t="str">
        <f>IF('Orçamento-base'!A127&gt;0,'Orçamento-base'!A127,"")</f>
        <v/>
      </c>
      <c r="B127" s="111">
        <f>'Orçamento-base'!B127</f>
        <v>104</v>
      </c>
      <c r="C127" s="111" t="str">
        <f>IF('Orçamento-base'!C127&gt;0,'Orçamento-base'!C127,"")</f>
        <v>12.3</v>
      </c>
      <c r="D127" s="106" t="str">
        <f>IF('Orçamento-base'!G127&gt;0,'Orçamento-base'!G127,"")</f>
        <v xml:space="preserve">TOALHEIRO PLASTICO TIPO DISPENSER PARA PAPEL TOALHA INTERFOLHADO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27" s="181">
        <f>IF('Orçamento-base'!H127&gt;0,'Orçamento-base'!H127,"")</f>
        <v>1</v>
      </c>
      <c r="F127" s="106" t="str">
        <f>IF('Orçamento-base'!I127&gt;0,'Orçamento-base'!I127,"")</f>
        <v>un</v>
      </c>
      <c r="G127" s="114"/>
      <c r="H127" s="106" t="str">
        <f>IFERROR(IF(E127*G127&lt;&gt;0,ROUND(ROUND(E127,4)*ROUND(G127,4),2),""),"")</f>
        <v/>
      </c>
      <c r="I127" s="98"/>
      <c r="J127" s="98"/>
      <c r="K127" s="46"/>
    </row>
    <row r="128" spans="1:11" x14ac:dyDescent="0.25">
      <c r="A128" s="111" t="str">
        <f>IF('Orçamento-base'!A128&gt;0,'Orçamento-base'!A128,"")</f>
        <v/>
      </c>
      <c r="B128" s="111">
        <f>'Orçamento-base'!B128</f>
        <v>105</v>
      </c>
      <c r="C128" s="111" t="str">
        <f>IF('Orçamento-base'!C128&gt;0,'Orçamento-base'!C128,"")</f>
        <v>12.4</v>
      </c>
      <c r="D128" s="106" t="str">
        <f>IF('Orçamento-base'!G128&gt;0,'Orçamento-base'!G128,"")</f>
        <v>BARRA DE APOIO RETA, EM ALUMINIO, COMPRIMENTO 80 CM,  FIXADA NA PAREDE - FORNECIMENTO E INSTALAÇÃO. AF_01/2020</v>
      </c>
      <c r="E128" s="181">
        <f>IF('Orçamento-base'!H128&gt;0,'Orçamento-base'!H128,"")</f>
        <v>3</v>
      </c>
      <c r="F128" s="106" t="str">
        <f>IF('Orçamento-base'!I128&gt;0,'Orçamento-base'!I128,"")</f>
        <v>un</v>
      </c>
      <c r="G128" s="114"/>
      <c r="H128" s="106" t="str">
        <f>IFERROR(IF(E128*G128&lt;&gt;0,ROUND(ROUND(E128,4)*ROUND(G128,4),2),""),"")</f>
        <v/>
      </c>
      <c r="I128" s="98"/>
      <c r="J128" s="98"/>
      <c r="K128" s="46"/>
    </row>
    <row r="129" spans="1:11" x14ac:dyDescent="0.25">
      <c r="A129" s="111" t="str">
        <f>IF('Orçamento-base'!A129&gt;0,'Orçamento-base'!A129,"")</f>
        <v/>
      </c>
      <c r="B129" s="111">
        <f>'Orçamento-base'!B129</f>
        <v>106</v>
      </c>
      <c r="C129" s="111" t="str">
        <f>IF('Orçamento-base'!C129&gt;0,'Orçamento-base'!C129,"")</f>
        <v>12.5</v>
      </c>
      <c r="D129" s="106" t="str">
        <f>IF('Orçamento-base'!G129&gt;0,'Orçamento-base'!G129,"")</f>
        <v>BARRA DE APOIO RETA, EM ALUMINIO, COMPRIMENTO 70 CM,  FIXADA NA PAREDE - FORNECIMENTO E INSTALAÇÃO. AF_01/2020</v>
      </c>
      <c r="E129" s="181">
        <f>IF('Orçamento-base'!H129&gt;0,'Orçamento-base'!H129,"")</f>
        <v>2</v>
      </c>
      <c r="F129" s="106" t="str">
        <f>IF('Orçamento-base'!I129&gt;0,'Orçamento-base'!I129,"")</f>
        <v>un</v>
      </c>
      <c r="G129" s="114"/>
      <c r="H129" s="106" t="str">
        <f t="shared" ref="H129:H134" si="10">IFERROR(IF(E129*G129&lt;&gt;0,ROUND(ROUND(E129,4)*ROUND(G129,4),2),""),"")</f>
        <v/>
      </c>
      <c r="I129" s="98"/>
      <c r="J129" s="98"/>
      <c r="K129" s="46"/>
    </row>
    <row r="130" spans="1:11" x14ac:dyDescent="0.25">
      <c r="A130" s="111" t="str">
        <f>IF('Orçamento-base'!A130&gt;0,'Orçamento-base'!A130,"")</f>
        <v/>
      </c>
      <c r="B130" s="111">
        <f>'Orçamento-base'!B130</f>
        <v>107</v>
      </c>
      <c r="C130" s="111" t="str">
        <f>IF('Orçamento-base'!C130&gt;0,'Orçamento-base'!C130,"")</f>
        <v>12.6</v>
      </c>
      <c r="D130" s="106" t="str">
        <f>IF('Orçamento-base'!G130&gt;0,'Orçamento-base'!G130,"")</f>
        <v xml:space="preserve">PLACA DE INAUGURACAO METALICA, *40* CM X *60*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30" s="181">
        <f>IF('Orçamento-base'!H130&gt;0,'Orçamento-base'!H130,"")</f>
        <v>1</v>
      </c>
      <c r="F130" s="106" t="str">
        <f>IF('Orçamento-base'!I130&gt;0,'Orçamento-base'!I130,"")</f>
        <v>un</v>
      </c>
      <c r="G130" s="114"/>
      <c r="H130" s="106" t="str">
        <f t="shared" si="10"/>
        <v/>
      </c>
      <c r="I130" s="98"/>
      <c r="J130" s="98"/>
      <c r="K130" s="46"/>
    </row>
    <row r="131" spans="1:11" x14ac:dyDescent="0.25">
      <c r="A131" s="111" t="str">
        <f>IF('Orçamento-base'!A131&gt;0,'Orçamento-base'!A131,"")</f>
        <v/>
      </c>
      <c r="B131" s="111">
        <f>'Orçamento-base'!B131</f>
        <v>108</v>
      </c>
      <c r="C131" s="111" t="str">
        <f>IF('Orçamento-base'!C131&gt;0,'Orçamento-base'!C131,"")</f>
        <v>12.7</v>
      </c>
      <c r="D131" s="106" t="str">
        <f>IF('Orçamento-base'!G131&gt;0,'Orçamento-base'!G131,"")</f>
        <v>LIMPEZA DE CONTRAPISO COM VASSOURA A SECO. AF_04/2019</v>
      </c>
      <c r="E131" s="181">
        <f>IF('Orçamento-base'!H131&gt;0,'Orçamento-base'!H131,"")</f>
        <v>586</v>
      </c>
      <c r="F131" s="106" t="str">
        <f>IF('Orçamento-base'!I131&gt;0,'Orçamento-base'!I131,"")</f>
        <v>m2</v>
      </c>
      <c r="G131" s="114"/>
      <c r="H131" s="106" t="str">
        <f t="shared" si="10"/>
        <v/>
      </c>
      <c r="I131" s="98"/>
      <c r="J131" s="98"/>
      <c r="K131" s="46"/>
    </row>
    <row r="132" spans="1:11" x14ac:dyDescent="0.25">
      <c r="A132" s="111"/>
      <c r="B132" s="111"/>
      <c r="C132" s="111"/>
      <c r="D132" s="106"/>
      <c r="E132" s="181"/>
      <c r="F132" s="106"/>
      <c r="G132" s="114"/>
      <c r="H132" s="106"/>
      <c r="I132" s="98"/>
      <c r="J132" s="98"/>
      <c r="K132" s="46"/>
    </row>
    <row r="133" spans="1:11" x14ac:dyDescent="0.25">
      <c r="A133" s="111"/>
      <c r="B133" s="111"/>
      <c r="C133" s="111"/>
      <c r="D133" s="106"/>
      <c r="E133" s="181"/>
      <c r="F133" s="106"/>
      <c r="G133" s="114"/>
      <c r="H133" s="106"/>
      <c r="I133" s="98"/>
      <c r="J133" s="98"/>
      <c r="K133" s="46"/>
    </row>
    <row r="134" spans="1:11" x14ac:dyDescent="0.25">
      <c r="A134" s="111"/>
      <c r="B134" s="111"/>
      <c r="C134" s="111"/>
      <c r="D134" s="106"/>
      <c r="E134" s="181"/>
      <c r="F134" s="106"/>
      <c r="G134" s="114"/>
      <c r="H134" s="106"/>
      <c r="I134" s="98"/>
      <c r="J134" s="98"/>
      <c r="K134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2023-10-27T19:39:03Z</dcterms:modified>
</cp:coreProperties>
</file>