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 002-2023 Conserto Maquinas\PROPOSTAS\"/>
    </mc:Choice>
  </mc:AlternateContent>
  <xr:revisionPtr revIDLastSave="0" documentId="13_ncr:1_{242BE2EA-1DE8-4DA6-909E-723B671E47EF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F62" i="6"/>
  <c r="H62" i="6"/>
  <c r="A63" i="6"/>
  <c r="B63" i="6"/>
  <c r="C63" i="6"/>
  <c r="D63" i="6"/>
  <c r="E63" i="6"/>
  <c r="H63" i="6" s="1"/>
  <c r="F63" i="6"/>
  <c r="A64" i="6"/>
  <c r="B64" i="6"/>
  <c r="C64" i="6"/>
  <c r="D64" i="6"/>
  <c r="E64" i="6"/>
  <c r="H64" i="6" s="1"/>
  <c r="F64" i="6"/>
  <c r="A65" i="6"/>
  <c r="B65" i="6"/>
  <c r="C65" i="6"/>
  <c r="D65" i="6"/>
  <c r="E65" i="6"/>
  <c r="F65" i="6"/>
  <c r="H65" i="6"/>
  <c r="A66" i="6"/>
  <c r="B66" i="6"/>
  <c r="C66" i="6"/>
  <c r="D66" i="6"/>
  <c r="E66" i="6"/>
  <c r="F66" i="6"/>
  <c r="H66" i="6"/>
  <c r="A67" i="6"/>
  <c r="B67" i="6"/>
  <c r="C67" i="6"/>
  <c r="D67" i="6"/>
  <c r="E67" i="6"/>
  <c r="H67" i="6" s="1"/>
  <c r="F67" i="6"/>
  <c r="A68" i="6"/>
  <c r="B68" i="6"/>
  <c r="C68" i="6"/>
  <c r="D68" i="6"/>
  <c r="E68" i="6"/>
  <c r="H68" i="6" s="1"/>
  <c r="F68" i="6"/>
  <c r="A69" i="6"/>
  <c r="B69" i="6"/>
  <c r="C69" i="6"/>
  <c r="D69" i="6"/>
  <c r="E69" i="6"/>
  <c r="F69" i="6"/>
  <c r="H69" i="6"/>
  <c r="A70" i="6"/>
  <c r="B70" i="6"/>
  <c r="C70" i="6"/>
  <c r="D70" i="6"/>
  <c r="E70" i="6"/>
  <c r="F70" i="6"/>
  <c r="H70" i="6"/>
  <c r="A71" i="6"/>
  <c r="B71" i="6"/>
  <c r="C71" i="6"/>
  <c r="D71" i="6"/>
  <c r="E71" i="6"/>
  <c r="H71" i="6" s="1"/>
  <c r="F71" i="6"/>
  <c r="A72" i="6"/>
  <c r="B72" i="6"/>
  <c r="C72" i="6"/>
  <c r="D72" i="6"/>
  <c r="E72" i="6"/>
  <c r="H72" i="6" s="1"/>
  <c r="F72" i="6"/>
  <c r="A73" i="6"/>
  <c r="B73" i="6"/>
  <c r="C73" i="6"/>
  <c r="D73" i="6"/>
  <c r="E73" i="6"/>
  <c r="F73" i="6"/>
  <c r="H73" i="6"/>
  <c r="A74" i="6"/>
  <c r="B74" i="6"/>
  <c r="C74" i="6"/>
  <c r="D74" i="6"/>
  <c r="E74" i="6"/>
  <c r="F74" i="6"/>
  <c r="H74" i="6"/>
  <c r="A75" i="6"/>
  <c r="B75" i="6"/>
  <c r="C75" i="6"/>
  <c r="D75" i="6"/>
  <c r="E75" i="6"/>
  <c r="H75" i="6" s="1"/>
  <c r="F75" i="6"/>
  <c r="A76" i="6"/>
  <c r="B76" i="6"/>
  <c r="C76" i="6"/>
  <c r="D76" i="6"/>
  <c r="E76" i="6"/>
  <c r="H76" i="6" s="1"/>
  <c r="F76" i="6"/>
  <c r="A77" i="6"/>
  <c r="B77" i="6"/>
  <c r="C77" i="6"/>
  <c r="D77" i="6"/>
  <c r="E77" i="6"/>
  <c r="F77" i="6"/>
  <c r="H77" i="6"/>
  <c r="A78" i="6"/>
  <c r="B78" i="6"/>
  <c r="C78" i="6"/>
  <c r="D78" i="6"/>
  <c r="E78" i="6"/>
  <c r="F78" i="6"/>
  <c r="H78" i="6"/>
  <c r="A79" i="6"/>
  <c r="B79" i="6"/>
  <c r="C79" i="6"/>
  <c r="D79" i="6"/>
  <c r="E79" i="6"/>
  <c r="H79" i="6" s="1"/>
  <c r="F79" i="6"/>
  <c r="A80" i="6"/>
  <c r="B80" i="6"/>
  <c r="C80" i="6"/>
  <c r="D80" i="6"/>
  <c r="E80" i="6"/>
  <c r="H80" i="6" s="1"/>
  <c r="F80" i="6"/>
  <c r="A81" i="6"/>
  <c r="B81" i="6"/>
  <c r="C81" i="6"/>
  <c r="D81" i="6"/>
  <c r="E81" i="6"/>
  <c r="F81" i="6"/>
  <c r="H81" i="6"/>
  <c r="A82" i="6"/>
  <c r="B82" i="6"/>
  <c r="C82" i="6"/>
  <c r="D82" i="6"/>
  <c r="E82" i="6"/>
  <c r="F82" i="6"/>
  <c r="H82" i="6"/>
  <c r="A83" i="6"/>
  <c r="B83" i="6"/>
  <c r="C83" i="6"/>
  <c r="D83" i="6"/>
  <c r="E83" i="6"/>
  <c r="H83" i="6" s="1"/>
  <c r="F83" i="6"/>
  <c r="A84" i="6"/>
  <c r="B84" i="6"/>
  <c r="C84" i="6"/>
  <c r="D84" i="6"/>
  <c r="E84" i="6"/>
  <c r="H84" i="6" s="1"/>
  <c r="F84" i="6"/>
  <c r="A85" i="6"/>
  <c r="B85" i="6"/>
  <c r="C85" i="6"/>
  <c r="D85" i="6"/>
  <c r="E85" i="6"/>
  <c r="F85" i="6"/>
  <c r="H85" i="6"/>
  <c r="A86" i="6"/>
  <c r="B86" i="6"/>
  <c r="C86" i="6"/>
  <c r="D86" i="6"/>
  <c r="E86" i="6"/>
  <c r="F86" i="6"/>
  <c r="H86" i="6"/>
  <c r="A87" i="6"/>
  <c r="B87" i="6"/>
  <c r="C87" i="6"/>
  <c r="D87" i="6"/>
  <c r="E87" i="6"/>
  <c r="H87" i="6" s="1"/>
  <c r="F87" i="6"/>
  <c r="A88" i="6"/>
  <c r="B88" i="6"/>
  <c r="C88" i="6"/>
  <c r="D88" i="6"/>
  <c r="E88" i="6"/>
  <c r="H88" i="6" s="1"/>
  <c r="F88" i="6"/>
  <c r="A89" i="6"/>
  <c r="B89" i="6"/>
  <c r="C89" i="6"/>
  <c r="D89" i="6"/>
  <c r="E89" i="6"/>
  <c r="F89" i="6"/>
  <c r="H89" i="6"/>
  <c r="A90" i="6"/>
  <c r="B90" i="6"/>
  <c r="C90" i="6"/>
  <c r="D90" i="6"/>
  <c r="E90" i="6"/>
  <c r="F90" i="6"/>
  <c r="H90" i="6"/>
  <c r="A91" i="6"/>
  <c r="B91" i="6"/>
  <c r="C91" i="6"/>
  <c r="D91" i="6"/>
  <c r="E91" i="6"/>
  <c r="H91" i="6" s="1"/>
  <c r="F91" i="6"/>
  <c r="A92" i="6"/>
  <c r="B92" i="6"/>
  <c r="C92" i="6"/>
  <c r="D92" i="6"/>
  <c r="E92" i="6"/>
  <c r="H92" i="6" s="1"/>
  <c r="F92" i="6"/>
  <c r="A93" i="6"/>
  <c r="B93" i="6"/>
  <c r="C93" i="6"/>
  <c r="D93" i="6"/>
  <c r="E93" i="6"/>
  <c r="F93" i="6"/>
  <c r="H93" i="6"/>
  <c r="A94" i="6"/>
  <c r="B94" i="6"/>
  <c r="C94" i="6"/>
  <c r="D94" i="6"/>
  <c r="E94" i="6"/>
  <c r="F94" i="6"/>
  <c r="H94" i="6"/>
  <c r="A95" i="6"/>
  <c r="B95" i="6"/>
  <c r="C95" i="6"/>
  <c r="D95" i="6"/>
  <c r="E95" i="6"/>
  <c r="H95" i="6" s="1"/>
  <c r="F95" i="6"/>
  <c r="A96" i="6"/>
  <c r="B96" i="6"/>
  <c r="C96" i="6"/>
  <c r="D96" i="6"/>
  <c r="E96" i="6"/>
  <c r="H96" i="6" s="1"/>
  <c r="F96" i="6"/>
  <c r="A97" i="6"/>
  <c r="B97" i="6"/>
  <c r="C97" i="6"/>
  <c r="D97" i="6"/>
  <c r="E97" i="6"/>
  <c r="F97" i="6"/>
  <c r="H97" i="6"/>
  <c r="A98" i="6"/>
  <c r="B98" i="6"/>
  <c r="C98" i="6"/>
  <c r="D98" i="6"/>
  <c r="E98" i="6"/>
  <c r="F98" i="6"/>
  <c r="H98" i="6"/>
  <c r="A99" i="6"/>
  <c r="B99" i="6"/>
  <c r="C99" i="6"/>
  <c r="D99" i="6"/>
  <c r="E99" i="6"/>
  <c r="H99" i="6" s="1"/>
  <c r="F99" i="6"/>
  <c r="A100" i="6"/>
  <c r="B100" i="6"/>
  <c r="C100" i="6"/>
  <c r="D100" i="6"/>
  <c r="E100" i="6"/>
  <c r="H100" i="6" s="1"/>
  <c r="F100" i="6"/>
  <c r="A101" i="6"/>
  <c r="B101" i="6"/>
  <c r="C101" i="6"/>
  <c r="D101" i="6"/>
  <c r="E101" i="6"/>
  <c r="F101" i="6"/>
  <c r="H101" i="6"/>
  <c r="A102" i="6"/>
  <c r="B102" i="6"/>
  <c r="C102" i="6"/>
  <c r="D102" i="6"/>
  <c r="E102" i="6"/>
  <c r="F102" i="6"/>
  <c r="H102" i="6"/>
  <c r="A103" i="6"/>
  <c r="B103" i="6"/>
  <c r="C103" i="6"/>
  <c r="D103" i="6"/>
  <c r="E103" i="6"/>
  <c r="H103" i="6" s="1"/>
  <c r="F103" i="6"/>
  <c r="A104" i="6"/>
  <c r="B104" i="6"/>
  <c r="C104" i="6"/>
  <c r="D104" i="6"/>
  <c r="E104" i="6"/>
  <c r="H104" i="6" s="1"/>
  <c r="F104" i="6"/>
  <c r="A105" i="6"/>
  <c r="B105" i="6"/>
  <c r="C105" i="6"/>
  <c r="D105" i="6"/>
  <c r="E105" i="6"/>
  <c r="F105" i="6"/>
  <c r="H105" i="6"/>
  <c r="A106" i="6"/>
  <c r="B106" i="6"/>
  <c r="C106" i="6"/>
  <c r="D106" i="6"/>
  <c r="E106" i="6"/>
  <c r="F106" i="6"/>
  <c r="H106" i="6"/>
  <c r="A107" i="6"/>
  <c r="B107" i="6"/>
  <c r="C107" i="6"/>
  <c r="D107" i="6"/>
  <c r="E107" i="6"/>
  <c r="H107" i="6" s="1"/>
  <c r="F107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5" i="3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8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56" i="3" l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13" i="6"/>
  <c r="C6" i="6" s="1"/>
  <c r="B7" i="2" s="1"/>
  <c r="B84" i="3" l="1"/>
  <c r="B85" i="3"/>
  <c r="B86" i="3" l="1"/>
  <c r="B87" i="3"/>
  <c r="B88" i="3" s="1"/>
  <c r="B89" i="3" l="1"/>
  <c r="B90" i="3" s="1"/>
  <c r="B91" i="3" s="1"/>
  <c r="B92" i="3" l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l="1"/>
  <c r="B8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<sst xmlns="http://schemas.openxmlformats.org/spreadsheetml/2006/main" count="15270" uniqueCount="4072">
  <si>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</si>
  <si>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</si>
  <si>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</si>
  <si>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</si>
  <si>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</si>
  <si>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</si>
  <si>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</si>
  <si>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</si>
  <si>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</si>
  <si>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</si>
  <si>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</si>
  <si>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</si>
  <si>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</si>
  <si>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</si>
  <si>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</si>
  <si>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</si>
  <si>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</si>
  <si>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</si>
  <si>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</si>
  <si>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</si>
  <si>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</si>
  <si>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</si>
  <si>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</si>
  <si>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</si>
  <si>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</si>
  <si>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</si>
  <si>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</si>
  <si>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</si>
  <si>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</si>
  <si>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</si>
  <si>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</si>
  <si>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</si>
  <si>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</si>
  <si>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</si>
  <si>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</si>
  <si>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</si>
  <si>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</si>
  <si>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</si>
  <si>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</si>
  <si>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</si>
  <si>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</si>
  <si>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</si>
  <si>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</si>
  <si>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</si>
  <si>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</si>
  <si>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</si>
  <si>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</si>
  <si>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</si>
  <si>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</si>
  <si>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</si>
  <si>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</si>
  <si>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</si>
  <si>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</si>
  <si>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</si>
  <si>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</si>
  <si>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</si>
  <si>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</si>
  <si>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</si>
  <si>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</si>
  <si>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</si>
  <si>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</si>
  <si>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</si>
  <si>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</si>
  <si>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</si>
  <si>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</si>
  <si>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</si>
  <si>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</si>
  <si>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</si>
  <si>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</si>
  <si>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</si>
  <si>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</si>
  <si>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</si>
  <si>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</si>
  <si>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</si>
  <si>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</si>
  <si>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</si>
  <si>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</si>
  <si>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</si>
  <si>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</si>
  <si>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</si>
  <si>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</si>
  <si>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</si>
  <si>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</si>
  <si>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</si>
  <si>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</si>
  <si>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</si>
  <si>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</si>
  <si>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</si>
  <si>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</si>
  <si>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</si>
  <si>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</si>
  <si>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</si>
  <si>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</si>
  <si>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</si>
  <si>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</si>
  <si>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</si>
  <si>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</si>
  <si>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</si>
  <si>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</si>
  <si>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</si>
  <si>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</si>
  <si>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</si>
  <si>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</si>
  <si>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</si>
  <si>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</si>
  <si>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</si>
  <si>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</si>
  <si>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</si>
  <si>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</si>
  <si>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</si>
  <si>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</si>
  <si>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</si>
  <si>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</si>
  <si>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</si>
  <si>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</si>
  <si>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</si>
  <si>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</si>
  <si>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</si>
  <si>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</si>
  <si>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</si>
  <si>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</si>
  <si>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</si>
  <si>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</si>
  <si>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</si>
  <si>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</si>
  <si>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</si>
  <si>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</si>
  <si>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</si>
  <si>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</si>
  <si>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</si>
  <si>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</si>
  <si>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</si>
  <si>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</si>
  <si>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</si>
  <si>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</si>
  <si>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</si>
  <si>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</si>
  <si>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</si>
  <si>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</si>
  <si>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</si>
  <si>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</si>
  <si>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</si>
  <si>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</si>
  <si>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</si>
  <si>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</si>
  <si>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</si>
  <si>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</si>
  <si>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</si>
  <si>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</si>
  <si>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</si>
  <si>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</si>
  <si>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</si>
  <si>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</si>
  <si>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</si>
  <si>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</si>
  <si>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</si>
  <si>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</si>
  <si>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</si>
  <si>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</si>
  <si>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</si>
  <si>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</si>
  <si>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</si>
  <si>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</si>
  <si>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</si>
  <si>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</si>
  <si>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</si>
  <si>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</si>
  <si>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</si>
  <si>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</si>
  <si>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</si>
  <si>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</si>
  <si>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</si>
  <si>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</si>
  <si>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</si>
  <si>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</si>
  <si>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</si>
  <si>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</si>
  <si>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</si>
  <si>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</si>
  <si>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</si>
  <si>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</si>
  <si>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</si>
  <si>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</si>
  <si>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</si>
  <si>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</si>
  <si>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</si>
  <si>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</si>
  <si>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</si>
  <si>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</si>
  <si>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</si>
  <si>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</si>
  <si>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</si>
  <si>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</si>
  <si>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</si>
  <si>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</si>
  <si>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</si>
  <si>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</si>
  <si>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</si>
  <si>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</si>
  <si>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</si>
  <si>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</si>
  <si>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</si>
  <si>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</si>
  <si>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</si>
  <si>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</si>
  <si>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</si>
  <si>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</si>
  <si>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</si>
  <si>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</si>
  <si>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</si>
  <si>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</si>
  <si>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</si>
  <si>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</si>
  <si>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</si>
  <si>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</si>
  <si>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</si>
  <si>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</si>
  <si>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</si>
  <si>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</si>
  <si>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</si>
  <si>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</si>
  <si>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</si>
  <si>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</si>
  <si>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</si>
  <si>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</si>
  <si>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</si>
  <si>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</si>
  <si>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</si>
  <si>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</si>
  <si>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</si>
  <si>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</si>
  <si>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</si>
  <si>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</si>
  <si>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</si>
  <si>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</si>
  <si>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</si>
  <si>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</si>
  <si>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</si>
  <si>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</si>
  <si>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</si>
  <si>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</si>
  <si>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</si>
  <si>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</si>
  <si>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</si>
  <si>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</si>
  <si>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</si>
  <si>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</si>
  <si>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</si>
  <si>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</si>
  <si>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</si>
  <si>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</si>
  <si>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</si>
  <si>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</si>
  <si>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</si>
  <si>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</si>
  <si>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</si>
  <si>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</si>
  <si>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</si>
  <si>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</si>
  <si>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</si>
  <si>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</si>
  <si>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</si>
  <si>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</si>
  <si>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</si>
  <si>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</si>
  <si>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</si>
  <si>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</si>
  <si>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</si>
  <si>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</si>
  <si>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</si>
  <si>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</si>
  <si>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</si>
  <si>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</si>
  <si>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</si>
  <si>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</si>
  <si>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</si>
  <si>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</si>
  <si>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</si>
  <si>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</si>
  <si>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</si>
  <si>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</si>
  <si>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</si>
  <si>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</si>
  <si>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</si>
  <si>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</si>
  <si>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</si>
  <si>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</si>
  <si>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</si>
  <si>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</si>
  <si>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</si>
  <si>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</si>
  <si>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</si>
  <si>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</si>
  <si>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</si>
  <si>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</si>
  <si>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</si>
  <si>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</si>
  <si>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</si>
  <si>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</si>
  <si>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</si>
  <si>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</si>
  <si>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</si>
  <si>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</si>
  <si>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</si>
  <si>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</si>
  <si>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</si>
  <si>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</si>
  <si>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</si>
  <si>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</si>
  <si>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</si>
  <si>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</si>
  <si>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</si>
  <si>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</si>
  <si>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</si>
  <si>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</si>
  <si>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</si>
  <si>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</si>
  <si>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</si>
  <si>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</si>
  <si>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</si>
  <si>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</si>
  <si>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</si>
  <si>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</si>
  <si>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</si>
  <si>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</si>
  <si>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</si>
  <si>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</si>
  <si>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</si>
  <si>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</si>
  <si>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</si>
  <si>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</si>
  <si>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</si>
  <si>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</si>
  <si>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</si>
  <si>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</si>
  <si>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</si>
  <si>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</si>
  <si>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</si>
  <si>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</si>
  <si>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</si>
  <si>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</si>
  <si>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</si>
  <si>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</si>
  <si>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</si>
  <si>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</si>
  <si>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</si>
  <si>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</si>
  <si>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</si>
  <si>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</si>
  <si>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</si>
  <si>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</si>
  <si>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</si>
  <si>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</si>
  <si>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</si>
  <si>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</si>
  <si>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</si>
  <si>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</si>
  <si>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</si>
  <si>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</si>
  <si>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</si>
  <si>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</si>
  <si>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</si>
  <si>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</si>
  <si>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</si>
  <si>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</si>
  <si>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</si>
  <si>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</si>
  <si>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</si>
  <si>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</si>
  <si>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</si>
  <si>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</si>
  <si>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</si>
  <si>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</si>
  <si>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</si>
  <si>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</si>
  <si>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</si>
  <si>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</si>
  <si>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</si>
  <si>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</si>
  <si>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</si>
  <si>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</si>
  <si>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</si>
  <si>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</si>
  <si>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</si>
  <si>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</si>
  <si>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</si>
  <si>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</si>
  <si>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</si>
  <si>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</si>
  <si>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</si>
  <si>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</si>
  <si>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</si>
  <si>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</si>
  <si>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</si>
  <si>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</si>
  <si>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</si>
  <si>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</si>
  <si>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</si>
  <si>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</si>
  <si>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</si>
  <si>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</si>
  <si>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</si>
  <si>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</si>
  <si>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</si>
  <si>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</si>
  <si>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</si>
  <si>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</si>
  <si>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</si>
  <si>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</si>
  <si>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</si>
  <si>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</si>
  <si>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</si>
  <si>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</si>
  <si>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</si>
  <si>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</si>
  <si>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</si>
  <si>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</si>
  <si>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</si>
  <si>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</si>
  <si>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</si>
  <si>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</si>
  <si>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</si>
  <si>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</si>
  <si>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</si>
  <si>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</si>
  <si>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</si>
  <si>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</si>
  <si>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</si>
  <si>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</si>
  <si>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</si>
  <si>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</si>
  <si>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</si>
  <si>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</si>
  <si>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</si>
  <si>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</si>
  <si>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</si>
  <si>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</si>
  <si>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</si>
  <si>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</si>
  <si>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</si>
  <si>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</si>
  <si>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</si>
  <si>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</si>
  <si>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</si>
  <si>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</si>
  <si>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</si>
  <si>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</si>
  <si>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</si>
  <si>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</si>
  <si>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</si>
  <si>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</si>
  <si>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</si>
  <si>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</si>
  <si>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</si>
  <si>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</si>
  <si>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</si>
  <si>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</si>
  <si>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</si>
  <si>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</si>
  <si>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</si>
  <si>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</si>
  <si>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</si>
  <si>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</si>
  <si>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</si>
  <si>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</si>
  <si>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</si>
  <si>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</si>
  <si>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</si>
  <si>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</si>
  <si>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</si>
  <si>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</si>
  <si>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</si>
  <si>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</si>
  <si>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</si>
  <si>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</si>
  <si>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</si>
  <si>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</si>
  <si>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</si>
  <si>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</si>
  <si>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</si>
  <si>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</si>
  <si>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</si>
  <si>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</si>
  <si>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</si>
  <si>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</si>
  <si>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</si>
  <si>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</si>
  <si>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</si>
  <si>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</si>
  <si>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</si>
  <si>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</si>
  <si>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</si>
  <si>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</si>
  <si>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</si>
  <si>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</si>
  <si>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</si>
  <si>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</si>
  <si>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</si>
  <si>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</si>
  <si>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</si>
  <si>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</si>
  <si>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</si>
  <si>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</si>
  <si>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</si>
  <si>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</si>
  <si>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</si>
  <si>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</si>
  <si>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</si>
  <si>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</si>
  <si>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</si>
  <si>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</si>
  <si>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</si>
  <si>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</si>
  <si>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</si>
  <si>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</si>
  <si>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</si>
  <si>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</si>
  <si>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</si>
  <si>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</si>
  <si>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</si>
  <si>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</si>
  <si>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</si>
  <si>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</si>
  <si>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</si>
  <si>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</si>
  <si>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</si>
  <si>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</si>
  <si>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</si>
  <si>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</si>
  <si>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</si>
  <si>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</si>
  <si>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</si>
  <si>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</si>
  <si>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</si>
  <si>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</si>
  <si>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</si>
  <si>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</si>
  <si>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</si>
  <si>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</si>
  <si>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</si>
  <si>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</si>
  <si>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</si>
  <si>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</si>
  <si>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</si>
  <si>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</si>
  <si>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</si>
  <si>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</si>
  <si>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</si>
  <si>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</si>
  <si>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</si>
  <si>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</si>
  <si>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</si>
  <si>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</si>
  <si>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</si>
  <si>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</si>
  <si>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</si>
  <si>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</si>
  <si>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</si>
  <si>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</si>
  <si>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</si>
  <si>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</si>
  <si>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</si>
  <si>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</si>
  <si>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</si>
  <si>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</si>
  <si>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</si>
  <si>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</si>
  <si>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</si>
  <si>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</si>
  <si>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</si>
  <si>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</si>
  <si>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</si>
  <si>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</si>
  <si>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</si>
  <si>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</si>
  <si>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</si>
  <si>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</si>
  <si>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</si>
  <si>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</si>
  <si>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</si>
  <si>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</si>
  <si>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</si>
  <si>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</si>
  <si>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</si>
  <si>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</si>
  <si>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</si>
  <si>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</si>
  <si>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</si>
  <si>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</si>
  <si>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</si>
  <si>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</si>
  <si>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</si>
  <si>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</si>
  <si>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</si>
  <si>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</si>
  <si>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</si>
  <si>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</si>
  <si>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</si>
  <si>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</si>
  <si>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</si>
  <si>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</si>
  <si>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</si>
  <si>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</si>
  <si>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</si>
  <si>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</si>
  <si>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</si>
  <si>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</si>
  <si>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</si>
  <si>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</si>
  <si>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</si>
  <si>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</si>
  <si>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</si>
  <si>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</si>
  <si>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</si>
  <si>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</si>
  <si>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</si>
  <si>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</si>
  <si>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</si>
  <si>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</si>
  <si>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</si>
  <si>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</si>
  <si>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</si>
  <si>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</si>
  <si>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</si>
  <si>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</si>
  <si>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</si>
  <si>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</si>
  <si>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</si>
  <si>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</si>
  <si>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</si>
  <si>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</si>
  <si>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</si>
  <si>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</si>
  <si>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</si>
  <si>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</si>
  <si>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</si>
  <si>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</si>
  <si>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</si>
  <si>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</si>
  <si>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</si>
  <si>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</si>
  <si>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</si>
  <si>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</si>
  <si>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</si>
  <si>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</si>
  <si>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</si>
  <si>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</si>
  <si>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</si>
  <si>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</si>
  <si>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</si>
  <si>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</si>
  <si>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</si>
  <si>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</si>
  <si>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</si>
  <si>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</si>
  <si>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</si>
  <si>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</si>
  <si>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</si>
  <si>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</si>
  <si>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</si>
  <si>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</si>
  <si>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</si>
  <si>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</si>
  <si>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</si>
  <si>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</si>
  <si>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</si>
  <si>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</si>
  <si>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</si>
  <si>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</si>
  <si>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</si>
  <si>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</si>
  <si>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</si>
  <si>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</si>
  <si>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</si>
  <si>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</si>
  <si>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</si>
  <si>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</si>
  <si>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</si>
  <si>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</si>
  <si>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</si>
  <si>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</si>
  <si>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</si>
  <si>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</si>
  <si>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</si>
  <si>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</si>
  <si>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</si>
  <si>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</si>
  <si>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</si>
  <si>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</si>
  <si>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</si>
  <si>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</si>
  <si>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</si>
  <si>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</si>
  <si>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</si>
  <si>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</si>
  <si>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</si>
  <si>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</si>
  <si>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</si>
  <si>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</si>
  <si>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</si>
  <si>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</si>
  <si>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</si>
  <si>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</si>
  <si>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</si>
  <si>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</si>
  <si>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</si>
  <si>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</si>
  <si>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</si>
  <si>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</si>
  <si>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</si>
  <si>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</si>
  <si>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</si>
  <si>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</si>
  <si>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</si>
  <si>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</si>
  <si>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</si>
  <si>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</si>
  <si>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</si>
  <si>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</si>
  <si>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</si>
  <si>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</si>
  <si>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</si>
  <si>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</si>
  <si>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</si>
  <si>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</si>
  <si>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</si>
  <si>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</si>
  <si>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</si>
  <si>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</si>
  <si>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</si>
  <si>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</si>
  <si>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</si>
  <si>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</si>
  <si>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</si>
  <si>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</si>
  <si>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</si>
  <si>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</si>
  <si>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</si>
  <si>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</si>
  <si>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</si>
  <si>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</si>
  <si>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</si>
  <si>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</si>
  <si>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</si>
  <si>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</si>
  <si>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</si>
  <si>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</si>
  <si>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</si>
  <si>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</si>
  <si>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</si>
  <si>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</si>
  <si>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</si>
  <si>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</si>
  <si>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</si>
  <si>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</si>
  <si>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</si>
  <si>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</si>
  <si>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</si>
  <si>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</si>
  <si>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</si>
  <si>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</si>
  <si>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</si>
  <si>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</si>
  <si>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</si>
  <si>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</si>
  <si>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</si>
  <si>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</si>
  <si>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</si>
  <si>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</si>
  <si>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</si>
  <si>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</si>
  <si>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</si>
  <si>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</si>
  <si>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</si>
  <si>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</si>
  <si>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</si>
  <si>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</si>
  <si>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</si>
  <si>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</si>
  <si>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</si>
  <si>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</si>
  <si>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</si>
  <si>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</si>
  <si>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</si>
  <si>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</si>
  <si>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</si>
  <si>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</si>
  <si>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</si>
  <si>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</si>
  <si>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</si>
  <si>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</si>
  <si>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</si>
  <si>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</si>
  <si>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</si>
  <si>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</si>
  <si>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</si>
  <si>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</si>
  <si>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</si>
  <si>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</si>
  <si>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</si>
  <si>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</si>
  <si>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</si>
  <si>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</si>
  <si>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</si>
  <si>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</si>
  <si>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</si>
  <si>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</si>
  <si>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</si>
  <si>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</si>
  <si>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</si>
  <si>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</si>
  <si>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</si>
  <si>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</si>
  <si>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</si>
  <si>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</si>
  <si>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</si>
  <si>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</si>
  <si>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</si>
  <si>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</si>
  <si>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</si>
  <si>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</si>
  <si>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</si>
  <si>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</si>
  <si>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</si>
  <si>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</si>
  <si>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</si>
  <si>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</si>
  <si>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</si>
  <si>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</si>
  <si>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</si>
  <si>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</si>
  <si>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</si>
  <si>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</si>
  <si>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</si>
  <si>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</si>
  <si>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</si>
  <si>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</si>
  <si>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</si>
  <si>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</si>
  <si>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</si>
  <si>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</si>
  <si>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</si>
  <si>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</si>
  <si>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</si>
  <si>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</si>
  <si>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</si>
  <si>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</si>
  <si>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</si>
  <si>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</si>
  <si>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</si>
  <si>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</si>
  <si>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</si>
  <si>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</si>
  <si>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</si>
  <si>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</si>
  <si>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</si>
  <si>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</si>
  <si>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</si>
  <si>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</si>
  <si>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</si>
  <si>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</si>
  <si>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</si>
  <si>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</si>
  <si>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</si>
  <si>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</si>
  <si>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</si>
  <si>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</si>
  <si>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</si>
  <si>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</si>
  <si>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</si>
  <si>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</si>
  <si>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</si>
  <si>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</si>
  <si>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</si>
  <si>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</si>
  <si>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</si>
  <si>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</si>
  <si>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</si>
  <si>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</si>
  <si>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</si>
  <si>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</si>
  <si>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</si>
  <si>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</si>
  <si>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</si>
  <si>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</si>
  <si>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</si>
  <si>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</si>
  <si>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</si>
  <si>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</si>
  <si>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</si>
  <si>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</si>
  <si>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</si>
  <si>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</si>
  <si>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</si>
  <si>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</si>
  <si>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</si>
  <si>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</si>
  <si>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</si>
  <si>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</si>
  <si>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</si>
  <si>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</si>
  <si>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</si>
  <si>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</si>
  <si>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</si>
  <si>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</si>
  <si>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</si>
  <si>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</si>
  <si>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</si>
  <si>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</si>
  <si>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</si>
  <si>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</si>
  <si>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</si>
  <si>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</si>
  <si>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</si>
  <si>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</si>
  <si>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</si>
  <si>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</si>
  <si>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</si>
  <si>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</si>
  <si>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</si>
  <si>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</si>
  <si>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</si>
  <si>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</si>
  <si>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</si>
  <si>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</si>
  <si>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</si>
  <si>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</si>
  <si>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</si>
  <si>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</si>
  <si>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</si>
  <si>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</si>
  <si>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</si>
  <si>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</si>
  <si>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</si>
  <si>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</si>
  <si>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</si>
  <si>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</si>
  <si>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</si>
  <si>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</si>
  <si>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</si>
  <si>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</si>
  <si>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</si>
  <si>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</si>
  <si>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</si>
  <si>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</si>
  <si>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</si>
  <si>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</si>
  <si>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</si>
  <si>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</si>
  <si>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</si>
  <si>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</si>
  <si>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</si>
  <si>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</si>
  <si>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</si>
  <si>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</si>
  <si>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</si>
  <si>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</si>
  <si>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</si>
  <si>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</si>
  <si>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</si>
  <si>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</si>
  <si>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</si>
  <si>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</si>
  <si>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</si>
  <si>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</si>
  <si>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</si>
  <si>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</si>
  <si>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</si>
  <si>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</si>
  <si>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</si>
  <si>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</si>
  <si>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</si>
  <si>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</si>
  <si>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</si>
  <si>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</si>
  <si>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</si>
  <si>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</si>
  <si>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</si>
  <si>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</si>
  <si>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</si>
  <si>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</si>
  <si>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</si>
  <si>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</si>
  <si>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</si>
  <si>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</si>
  <si>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</si>
  <si>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</si>
  <si>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</si>
  <si>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</si>
  <si>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</si>
  <si>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</si>
  <si>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</si>
  <si>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</si>
  <si>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</si>
  <si>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</si>
  <si>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</si>
  <si>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</si>
  <si>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</si>
  <si>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</si>
  <si>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</si>
  <si>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</si>
  <si>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</si>
  <si>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</si>
  <si>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</si>
  <si>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</si>
  <si>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</si>
  <si>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</si>
  <si>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</si>
  <si>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</si>
  <si>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</si>
  <si>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</si>
  <si>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</si>
  <si>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</si>
  <si>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</si>
  <si>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</si>
  <si>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</si>
  <si>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</si>
  <si>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</si>
  <si>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</si>
  <si>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</si>
  <si>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</si>
  <si>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</si>
  <si>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</si>
  <si>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</si>
  <si>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</si>
  <si>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</si>
  <si>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</si>
  <si>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</si>
  <si>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</si>
  <si>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</si>
  <si>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</si>
  <si>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</si>
  <si>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</si>
  <si>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</si>
  <si>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</si>
  <si>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</si>
  <si>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</si>
  <si>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</si>
  <si>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</si>
  <si>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</si>
  <si>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</si>
  <si>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</si>
  <si>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</si>
  <si>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</si>
  <si>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</si>
  <si>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</si>
  <si>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</si>
  <si>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</si>
  <si>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</si>
  <si>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</si>
  <si>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</si>
  <si>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</si>
  <si>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</si>
  <si>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</si>
  <si>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</si>
  <si>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</si>
  <si>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</si>
  <si>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</si>
  <si>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</si>
  <si>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</si>
  <si>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</si>
  <si>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</si>
  <si>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</si>
  <si>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</si>
  <si>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</si>
  <si>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</si>
  <si>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</si>
  <si>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</si>
  <si>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</si>
  <si>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</si>
  <si>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</si>
  <si>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</si>
  <si>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</si>
  <si>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</si>
  <si>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</si>
  <si>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</si>
  <si>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</si>
  <si>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</si>
  <si>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</si>
  <si>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</si>
  <si>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</si>
  <si>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</si>
  <si>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</si>
  <si>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</si>
  <si>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</si>
  <si>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</si>
  <si>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</si>
  <si>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</si>
  <si>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</si>
  <si>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</si>
  <si>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</si>
  <si>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</si>
  <si>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</si>
  <si>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</si>
  <si>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</si>
  <si>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</si>
  <si>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</si>
  <si>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</si>
  <si>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</si>
  <si>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</si>
  <si>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</si>
  <si>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</si>
  <si>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</si>
  <si>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</si>
  <si>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</si>
  <si>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</si>
  <si>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</si>
  <si>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</si>
  <si>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</si>
  <si>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</si>
  <si>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</si>
  <si>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</si>
  <si>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</si>
  <si>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</si>
  <si>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</si>
  <si>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</si>
  <si>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</si>
  <si>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</si>
  <si>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</si>
  <si>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</si>
  <si>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</si>
  <si>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</si>
  <si>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</si>
  <si>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</si>
  <si>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</si>
  <si>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</si>
  <si>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</si>
  <si>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</si>
  <si>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</si>
  <si>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</si>
  <si>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</si>
  <si>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</si>
  <si>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</si>
  <si>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</si>
  <si>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</si>
  <si>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</si>
  <si>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</si>
  <si>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</si>
  <si>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</si>
  <si>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</si>
  <si>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</si>
  <si>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</si>
  <si>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</si>
  <si>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</si>
  <si>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</si>
  <si>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</si>
  <si>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</si>
  <si>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</si>
  <si>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</si>
  <si>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</si>
  <si>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</si>
  <si>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</si>
  <si>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</si>
  <si>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</si>
  <si>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</si>
  <si>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</si>
  <si>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</si>
  <si>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</si>
  <si>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</si>
  <si>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</si>
  <si>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</si>
  <si>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</si>
  <si>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</si>
  <si>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</si>
  <si>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</si>
  <si>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</si>
  <si>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</si>
  <si>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</si>
  <si>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</si>
  <si>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</si>
  <si>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</si>
  <si>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</si>
  <si>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</si>
  <si>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</si>
  <si>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</si>
  <si>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</si>
  <si>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</si>
  <si>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</si>
  <si>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</si>
  <si>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</si>
  <si>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</si>
  <si>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</si>
  <si>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</si>
  <si>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</si>
  <si>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</si>
  <si>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</si>
  <si>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</si>
  <si>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</si>
  <si>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</si>
  <si>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</si>
  <si>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</si>
  <si>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</si>
  <si>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</si>
  <si>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</si>
  <si>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</si>
  <si>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</si>
  <si>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</si>
  <si>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</si>
  <si>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</si>
  <si>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</si>
  <si>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</si>
  <si>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</si>
  <si>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</si>
  <si>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</si>
  <si>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</si>
  <si>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</si>
  <si>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</si>
  <si>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</si>
  <si>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</si>
  <si>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</si>
  <si>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</si>
  <si>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</si>
  <si>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</si>
  <si>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</si>
  <si>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</si>
  <si>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</si>
  <si>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</si>
  <si>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</si>
  <si>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</si>
  <si>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</si>
  <si>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</si>
  <si>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</si>
  <si>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</si>
  <si>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</si>
  <si>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</si>
  <si>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</si>
  <si>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</si>
  <si>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</si>
  <si>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</si>
  <si>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</si>
  <si>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</si>
  <si>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</si>
  <si>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</si>
  <si>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</si>
  <si>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</si>
  <si>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</si>
  <si>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</si>
  <si>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</si>
  <si>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</si>
  <si>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</si>
  <si>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</si>
  <si>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</si>
  <si>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</si>
  <si>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</si>
  <si>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</si>
  <si>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</si>
  <si>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</si>
  <si>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</si>
  <si>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</si>
  <si>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</si>
  <si>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</si>
  <si>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</si>
  <si>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</si>
  <si>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</si>
  <si>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</si>
  <si>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</si>
  <si>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</si>
  <si>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</si>
  <si>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</si>
  <si>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</si>
  <si>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</si>
  <si>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</si>
  <si>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</si>
  <si>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</si>
  <si>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</si>
  <si>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</si>
  <si>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</si>
  <si>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</si>
  <si>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</si>
  <si>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</si>
  <si>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</si>
  <si>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</si>
  <si>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</si>
  <si>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</si>
  <si>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</si>
  <si>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</si>
  <si>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</si>
  <si>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</si>
  <si>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</si>
  <si>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</si>
  <si>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</si>
  <si>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</si>
  <si>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</si>
  <si>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</si>
  <si>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</si>
  <si>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</si>
  <si>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</si>
  <si>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</si>
  <si>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</si>
  <si>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</si>
  <si>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</si>
  <si>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</si>
  <si>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</si>
  <si>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</si>
  <si>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</si>
  <si>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</si>
  <si>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</si>
  <si>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</si>
  <si>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</si>
  <si>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</si>
  <si>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</si>
  <si>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</si>
  <si>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</si>
  <si>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</si>
  <si>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</si>
  <si>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</si>
  <si>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</si>
  <si>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</si>
  <si>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</si>
  <si>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</si>
  <si>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</si>
  <si>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</si>
  <si>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</si>
  <si>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</si>
  <si>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</si>
  <si>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</si>
  <si>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</si>
  <si>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</si>
  <si>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</si>
  <si>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</si>
  <si>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</si>
  <si>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</si>
  <si>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</si>
  <si>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</si>
  <si>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</si>
  <si>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</si>
  <si>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</si>
  <si>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</si>
  <si>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</si>
  <si>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</si>
  <si>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</si>
  <si>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</si>
  <si>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</si>
  <si>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</si>
  <si>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</si>
  <si>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</si>
  <si>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</si>
  <si>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</si>
  <si>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</si>
  <si>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</si>
  <si>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</si>
  <si>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</si>
  <si>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</si>
  <si>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</si>
  <si>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</si>
  <si>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</si>
  <si>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</si>
  <si>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</si>
  <si>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</si>
  <si>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</si>
  <si>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</si>
  <si>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</si>
  <si>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</si>
  <si>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</si>
  <si>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</si>
  <si>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</si>
  <si>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</si>
  <si>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</si>
  <si>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</si>
  <si>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</si>
  <si>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</si>
  <si>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</si>
  <si>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</si>
  <si>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</si>
  <si>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</si>
  <si>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</si>
  <si>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</si>
  <si>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</si>
  <si>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</si>
  <si>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</si>
  <si>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</si>
  <si>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</si>
  <si>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</si>
  <si>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</si>
  <si>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</si>
  <si>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</si>
  <si>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</si>
  <si>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</si>
  <si>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</si>
  <si>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</si>
  <si>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</si>
  <si>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</si>
  <si>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</si>
  <si>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</si>
  <si>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</si>
  <si>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</si>
  <si>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</si>
  <si>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</si>
  <si>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</si>
  <si>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</si>
  <si>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</si>
  <si>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</si>
  <si>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</si>
  <si>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</si>
  <si>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</si>
  <si>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</si>
  <si>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</si>
  <si>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</si>
  <si>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</si>
  <si>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</si>
  <si>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</si>
  <si>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</si>
  <si>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</si>
  <si>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</si>
  <si>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</si>
  <si>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</si>
  <si>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</si>
  <si>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</si>
  <si>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</si>
  <si>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</si>
  <si>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</si>
  <si>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</si>
  <si>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</si>
  <si>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</si>
  <si>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</si>
  <si>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</si>
  <si>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</si>
  <si>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</si>
  <si>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</si>
  <si>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</si>
  <si>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</si>
  <si>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</si>
  <si>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</si>
  <si>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</si>
  <si>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</si>
  <si>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</si>
  <si>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</si>
  <si>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</si>
  <si>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</si>
  <si>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</si>
  <si>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</si>
  <si>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</si>
  <si>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</si>
  <si>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</si>
  <si>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</si>
  <si>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</si>
  <si>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</si>
  <si>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</si>
  <si>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</si>
  <si>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</si>
  <si>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</si>
  <si>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</si>
  <si>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</si>
  <si>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</si>
  <si>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</si>
  <si>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</si>
  <si>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</si>
  <si>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</si>
  <si>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</si>
  <si>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</si>
  <si>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</si>
  <si>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</si>
  <si>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</si>
  <si>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</si>
  <si>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</si>
  <si>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</si>
  <si>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</si>
  <si>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</si>
  <si>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</si>
  <si>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</si>
  <si>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</si>
  <si>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</si>
  <si>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</si>
  <si>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</si>
  <si>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</si>
  <si>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</si>
  <si>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</si>
  <si>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</si>
  <si>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</si>
  <si>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</si>
  <si>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</si>
  <si>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</si>
  <si>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</si>
  <si>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</si>
  <si>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</si>
  <si>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</si>
  <si>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</si>
  <si>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</si>
  <si>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</si>
  <si>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</si>
  <si>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</si>
  <si>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</si>
  <si>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</si>
  <si>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</si>
  <si>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</si>
  <si>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</si>
  <si>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</si>
  <si>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</si>
  <si>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</si>
  <si>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</si>
  <si>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</si>
  <si>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</si>
  <si>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</si>
  <si>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</si>
  <si>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</si>
  <si>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</si>
  <si>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</si>
  <si>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</si>
  <si>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</si>
  <si>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</si>
  <si>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</si>
  <si>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</si>
  <si>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</si>
  <si>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</si>
  <si>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</si>
  <si>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</si>
  <si>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</si>
  <si>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</si>
  <si>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</si>
  <si>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</si>
  <si>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</si>
  <si>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</si>
  <si>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</si>
  <si>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</si>
  <si>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</si>
  <si>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</si>
  <si>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</si>
  <si>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</si>
  <si>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</si>
  <si>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</si>
  <si>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</si>
  <si>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</si>
  <si>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</si>
  <si>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</si>
  <si>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</si>
  <si>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</si>
  <si>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</si>
  <si>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</si>
  <si>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</si>
  <si>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</si>
  <si>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</si>
  <si>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</si>
  <si>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</si>
  <si>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</si>
  <si>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</si>
  <si>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</si>
  <si>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</si>
  <si>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</si>
  <si>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</si>
  <si>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</si>
  <si>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</si>
  <si>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</si>
  <si>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</si>
  <si>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</si>
  <si>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</si>
  <si>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</si>
  <si>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</si>
  <si>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</si>
  <si>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</si>
  <si>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</si>
  <si>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</si>
  <si>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</si>
  <si>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</si>
  <si>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</si>
  <si>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</si>
  <si>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</si>
  <si>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</si>
  <si>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</si>
  <si>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</si>
  <si>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</si>
  <si>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</si>
  <si>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</si>
  <si>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</si>
  <si>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</si>
  <si>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</si>
  <si>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</si>
  <si>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</si>
  <si>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</si>
  <si>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</si>
  <si>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</si>
  <si>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</si>
  <si>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</si>
  <si>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</si>
  <si>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</si>
  <si>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</si>
  <si>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</si>
  <si>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</si>
  <si>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</si>
  <si>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</si>
  <si>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</si>
  <si>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</si>
  <si>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</si>
  <si>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</si>
  <si>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</si>
  <si>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</si>
  <si>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</si>
  <si>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</si>
  <si>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</si>
  <si>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</si>
  <si>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</si>
  <si>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</si>
  <si>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</si>
  <si>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</si>
  <si>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</si>
  <si>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</si>
  <si>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</si>
  <si>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</si>
  <si>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</si>
  <si>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</si>
  <si>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</si>
  <si>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</si>
  <si>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</si>
  <si>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</si>
  <si>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</si>
  <si>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</si>
  <si>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</si>
  <si>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</si>
  <si>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</si>
  <si>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</si>
  <si>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</si>
  <si>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</si>
  <si>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</si>
  <si>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</si>
  <si>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</si>
  <si>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</si>
  <si>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</si>
  <si>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</si>
  <si>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</si>
  <si>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</si>
  <si>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</si>
  <si>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</si>
  <si>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</si>
  <si>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</si>
  <si>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</si>
  <si>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</si>
  <si>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</si>
  <si>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</si>
  <si>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</si>
  <si>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</si>
  <si>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</si>
  <si>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</si>
  <si>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</si>
  <si>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</si>
  <si>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</si>
  <si>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</si>
  <si>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</si>
  <si>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</si>
  <si>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</si>
  <si>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</si>
  <si>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</si>
  <si>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</si>
  <si>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</si>
  <si>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</si>
  <si>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</si>
  <si>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</si>
  <si>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</si>
  <si>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</si>
  <si>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</si>
  <si>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</si>
  <si>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</si>
  <si>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</si>
  <si>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</si>
  <si>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</si>
  <si>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</si>
  <si>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</si>
  <si>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</si>
  <si>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</si>
  <si>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</si>
  <si>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</si>
  <si>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</si>
  <si>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</si>
  <si>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</si>
  <si>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</si>
  <si>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</si>
  <si>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</si>
  <si>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</si>
  <si>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</si>
  <si>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</si>
  <si>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</si>
  <si>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</si>
  <si>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</si>
  <si>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</si>
  <si>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</si>
  <si>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</si>
  <si>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</si>
  <si>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</si>
  <si>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</si>
  <si>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</si>
  <si>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</si>
  <si>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</si>
  <si>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</si>
  <si>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</si>
  <si>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</si>
  <si>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</si>
  <si>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</si>
  <si>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</si>
  <si>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</si>
  <si>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</si>
  <si>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</si>
  <si>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</si>
  <si>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</si>
  <si>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</si>
  <si>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</si>
  <si>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</si>
  <si>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</si>
  <si>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</si>
  <si>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</si>
  <si>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</si>
  <si>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</si>
  <si>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</si>
  <si>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</si>
  <si>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</si>
  <si>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</si>
  <si>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</si>
  <si>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</si>
  <si>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</si>
  <si>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</si>
  <si>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</si>
  <si>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</si>
  <si>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</si>
  <si>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</si>
  <si>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</si>
  <si>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</si>
  <si>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</si>
  <si>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</si>
  <si>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</si>
  <si>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</si>
  <si>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</si>
  <si>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</si>
  <si>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</si>
  <si>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</si>
  <si>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</si>
  <si>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</si>
  <si>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</si>
  <si>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</si>
  <si>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</si>
  <si>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</si>
  <si>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</si>
  <si>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</si>
  <si>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</si>
  <si>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</si>
  <si>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</si>
  <si>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</si>
  <si>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</si>
  <si>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</si>
  <si>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</si>
  <si>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</si>
  <si>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</si>
  <si>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</si>
  <si>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</si>
  <si>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</si>
  <si>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</si>
  <si>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</si>
  <si>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</si>
  <si>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</si>
  <si>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</si>
  <si>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</si>
  <si>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</si>
  <si>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</si>
  <si>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</si>
  <si>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</si>
  <si>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</si>
  <si>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</si>
  <si>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</si>
  <si>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</si>
  <si>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</si>
  <si>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</si>
  <si>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</si>
  <si>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</si>
  <si>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</si>
  <si>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</si>
  <si>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</si>
  <si>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</si>
  <si>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</si>
  <si>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</si>
  <si>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</si>
  <si>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</si>
  <si>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</si>
  <si>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</si>
  <si>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</si>
  <si>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</si>
  <si>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</si>
  <si>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</si>
  <si>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</si>
  <si>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</si>
  <si>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</si>
  <si>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</si>
  <si>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</si>
  <si>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</si>
  <si>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</si>
  <si>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</si>
  <si>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</si>
  <si>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</si>
  <si>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</si>
  <si>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</si>
  <si>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</si>
  <si>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</si>
  <si>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</si>
  <si>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</si>
  <si>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</si>
  <si>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</si>
  <si>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</si>
  <si>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</si>
  <si>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</si>
  <si>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</si>
  <si>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</si>
  <si>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</si>
  <si>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</si>
  <si>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</si>
  <si>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</si>
  <si>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</si>
  <si>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</si>
  <si>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</si>
  <si>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</si>
  <si>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</si>
  <si>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</si>
  <si>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</si>
  <si>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</si>
  <si>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</si>
  <si>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</si>
  <si>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</si>
  <si>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</si>
  <si>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</si>
  <si>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</si>
  <si>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</si>
  <si>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</si>
  <si>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</si>
  <si>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</si>
  <si>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</si>
  <si>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</si>
  <si>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</si>
  <si>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</si>
  <si>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</si>
  <si>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</si>
  <si>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</si>
  <si>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</si>
  <si>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</si>
  <si>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</si>
  <si>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</si>
  <si>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</si>
  <si>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</si>
  <si>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</si>
  <si>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</si>
  <si>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</si>
  <si>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</si>
  <si>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</si>
  <si>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</si>
  <si>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</si>
  <si>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</si>
  <si>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</si>
  <si>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</si>
  <si>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</si>
  <si>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</si>
  <si>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</si>
  <si>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</si>
  <si>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</si>
  <si>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</si>
  <si>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</si>
  <si>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</si>
  <si>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</si>
  <si>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</si>
  <si>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</si>
  <si>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</si>
  <si>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</si>
  <si>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</si>
  <si>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</si>
  <si>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</si>
  <si>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</si>
  <si>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</si>
  <si>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</si>
  <si>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</si>
  <si>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</si>
  <si>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</si>
  <si>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</si>
  <si>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</si>
  <si>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</si>
  <si>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</si>
  <si>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</si>
  <si>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</si>
  <si>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</si>
  <si>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</si>
  <si>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</si>
  <si>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</si>
  <si>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</si>
  <si>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</si>
  <si>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</si>
  <si>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</si>
  <si>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</si>
  <si>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</si>
  <si>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</si>
  <si>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</si>
  <si>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</si>
  <si>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</si>
  <si>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</si>
  <si>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</si>
  <si>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</si>
  <si>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</si>
  <si>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</si>
  <si>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</si>
  <si>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</si>
  <si>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</si>
  <si>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</si>
  <si>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</si>
  <si>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</si>
  <si>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</si>
  <si>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</si>
  <si>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</si>
  <si>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</si>
  <si>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</si>
  <si>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</si>
  <si>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</si>
  <si>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</si>
  <si>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</si>
  <si>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</si>
  <si>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</si>
  <si>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</si>
  <si>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</si>
  <si>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</si>
  <si>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</si>
  <si>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</si>
  <si>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</si>
  <si>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</si>
  <si>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</si>
  <si>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</si>
  <si>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</si>
  <si>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</si>
  <si>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</si>
  <si>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</si>
  <si>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</si>
  <si>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</si>
  <si>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</si>
  <si>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</si>
  <si>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</si>
  <si>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</si>
  <si>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</si>
  <si>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</si>
  <si>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</si>
  <si>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</si>
  <si>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</si>
  <si>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</si>
  <si>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</si>
  <si>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</si>
  <si>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</si>
  <si>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</si>
  <si>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</si>
  <si>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</si>
  <si>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</si>
  <si>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</si>
  <si>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</si>
  <si>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</si>
  <si>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</si>
  <si>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</si>
  <si>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</si>
  <si>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</si>
  <si>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</si>
  <si>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</si>
  <si>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</si>
  <si>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</si>
  <si>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</si>
  <si>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</si>
  <si>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</si>
  <si>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</si>
  <si>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</si>
  <si>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</si>
  <si>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</si>
  <si>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</si>
  <si>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</si>
  <si>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</si>
  <si>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</si>
  <si>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</si>
  <si>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</si>
  <si>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</si>
  <si>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</si>
  <si>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</si>
  <si>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</si>
  <si>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</si>
  <si>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</si>
  <si>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</si>
  <si>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</si>
  <si>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</si>
  <si>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</si>
  <si>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</si>
  <si>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</si>
  <si>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</si>
  <si>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</si>
  <si>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</si>
  <si>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</si>
  <si>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</si>
  <si>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</si>
  <si>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</si>
  <si>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</si>
  <si>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</si>
  <si>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</si>
  <si>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</si>
  <si>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</si>
  <si>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</si>
  <si>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</si>
  <si>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</si>
  <si>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</si>
  <si>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</si>
  <si>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</si>
  <si>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</si>
  <si>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</si>
  <si>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</si>
  <si>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</si>
  <si>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</si>
  <si>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</si>
  <si>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</si>
  <si>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</si>
  <si>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</si>
  <si>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</si>
  <si>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</si>
  <si>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</si>
  <si>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</si>
  <si>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</si>
  <si>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</si>
  <si>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</si>
  <si>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</si>
  <si>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</si>
  <si>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</si>
  <si>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</si>
  <si>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</si>
  <si>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</si>
  <si>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</si>
  <si>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</si>
  <si>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</si>
  <si>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</si>
  <si>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</si>
  <si>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</si>
  <si>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</si>
  <si>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</si>
  <si>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</si>
  <si>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</si>
  <si>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</si>
  <si>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</si>
  <si>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</si>
  <si>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</si>
  <si>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</si>
  <si>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</si>
  <si>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</si>
  <si>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</si>
  <si>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</si>
  <si>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</si>
  <si>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</si>
  <si>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</si>
  <si>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</si>
  <si>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</si>
  <si>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</si>
  <si>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</si>
  <si>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</si>
  <si>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</si>
  <si>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</si>
  <si>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</si>
  <si>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</si>
  <si>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</si>
  <si>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</si>
  <si>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</si>
  <si>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</si>
  <si>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</si>
  <si>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</si>
  <si>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</si>
  <si>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</si>
  <si>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</si>
  <si>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</si>
  <si>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</si>
  <si>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</si>
  <si>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</si>
  <si>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</si>
  <si>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</si>
  <si>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</si>
  <si>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</si>
  <si>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</si>
  <si>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</si>
  <si>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</si>
  <si>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</si>
  <si>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</si>
  <si>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</si>
  <si>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</si>
  <si>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</si>
  <si>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</si>
  <si>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</si>
  <si>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</si>
  <si>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</si>
  <si>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</si>
  <si>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</si>
  <si>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</si>
  <si>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</si>
  <si>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</si>
  <si>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</si>
  <si>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</si>
  <si>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</si>
  <si>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</si>
  <si>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</si>
  <si>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</si>
  <si>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</si>
  <si>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</si>
  <si>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</si>
  <si>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</si>
  <si>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</si>
  <si>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</si>
  <si>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</si>
  <si>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</si>
  <si>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</si>
  <si>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</si>
  <si>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</si>
  <si>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</si>
  <si>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</si>
  <si>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</si>
  <si>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</si>
  <si>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</si>
  <si>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</si>
  <si>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</si>
  <si>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</si>
  <si>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</si>
  <si>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</si>
  <si>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</si>
  <si>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</si>
  <si>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</si>
  <si>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</si>
  <si>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</si>
  <si>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</si>
  <si>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</si>
  <si>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</si>
  <si>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</si>
  <si>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</si>
  <si>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</si>
  <si>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</si>
  <si>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</si>
  <si>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</si>
  <si>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</si>
  <si>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</si>
  <si>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</si>
  <si>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</si>
  <si>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</si>
  <si>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</si>
  <si>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</si>
  <si>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</si>
  <si>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</si>
  <si>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</si>
  <si>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</si>
  <si>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</si>
  <si>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</si>
  <si>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</si>
  <si>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</si>
  <si>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</si>
  <si>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</si>
  <si>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</si>
  <si>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</si>
  <si>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</si>
  <si>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</si>
  <si>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</si>
  <si>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</si>
  <si>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</si>
  <si>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</si>
  <si>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</si>
  <si>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</si>
  <si>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</si>
  <si>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</si>
  <si>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</si>
  <si>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</si>
  <si>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</si>
  <si>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</si>
  <si>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</si>
  <si>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</si>
  <si>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</si>
  <si>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</si>
  <si>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</si>
  <si>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</si>
  <si>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</si>
  <si>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</si>
  <si>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</si>
  <si>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</si>
  <si>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</si>
  <si>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</si>
  <si>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</si>
  <si>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</si>
  <si>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</si>
  <si>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</si>
  <si>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</si>
  <si>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</si>
  <si>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</si>
  <si>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</si>
  <si>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</si>
  <si>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</si>
  <si>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</si>
  <si>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</si>
  <si>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</si>
  <si>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</si>
  <si>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</si>
  <si>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</si>
  <si>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</si>
  <si>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</si>
  <si>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</si>
  <si>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</si>
  <si>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</si>
  <si>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</si>
  <si>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</si>
  <si>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</si>
  <si>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</si>
  <si>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</si>
  <si>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</si>
  <si>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</si>
  <si>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</si>
  <si>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</si>
  <si>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</si>
  <si>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</si>
  <si>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</si>
  <si>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</si>
  <si>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</si>
  <si>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</si>
  <si>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</si>
  <si>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</si>
  <si>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</si>
  <si>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</si>
  <si>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</si>
  <si>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</si>
  <si>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</si>
  <si>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</si>
  <si>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</si>
  <si>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</si>
  <si>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</si>
  <si>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</si>
  <si>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</si>
  <si>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</si>
  <si>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</si>
  <si>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</si>
  <si>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</si>
  <si>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</si>
  <si>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</si>
  <si>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</si>
  <si>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</si>
  <si>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</si>
  <si>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</si>
  <si>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</si>
  <si>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</si>
  <si>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</si>
  <si>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</si>
  <si>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</si>
  <si>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</si>
  <si>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</si>
  <si>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</si>
  <si>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</si>
  <si>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</si>
  <si>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</si>
  <si>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</si>
  <si>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</si>
  <si>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</si>
  <si>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</si>
  <si>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</si>
  <si>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</si>
  <si>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</si>
  <si>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</si>
  <si>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</si>
  <si>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</si>
  <si>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</si>
  <si>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</si>
  <si>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</si>
  <si>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</si>
  <si>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</si>
  <si>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</si>
  <si>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</si>
  <si>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</si>
  <si>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</si>
  <si>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</si>
  <si>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</si>
  <si>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</si>
  <si>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</si>
  <si>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</si>
  <si>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</si>
  <si>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</si>
  <si>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</si>
  <si>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</si>
  <si>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</si>
  <si>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</si>
  <si>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</si>
  <si>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</si>
  <si>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</si>
  <si>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</si>
  <si>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</si>
  <si>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</si>
  <si>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</si>
  <si>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</si>
  <si>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</si>
  <si>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</si>
  <si>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</si>
  <si>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</si>
  <si>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</si>
  <si>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</si>
  <si>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</si>
  <si>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</si>
  <si>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</si>
  <si>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</si>
  <si>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</si>
  <si>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</si>
  <si>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</si>
  <si>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</si>
  <si>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</si>
  <si>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</si>
  <si>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</si>
  <si>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</si>
  <si>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</si>
  <si>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</si>
  <si>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</si>
  <si>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</si>
  <si>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</si>
  <si>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</si>
  <si>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</si>
  <si>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</si>
  <si>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</si>
  <si>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</si>
  <si>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</si>
  <si>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</si>
  <si>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</si>
  <si>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</si>
  <si>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</si>
  <si>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</si>
  <si>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</si>
  <si>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</si>
  <si>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</si>
  <si>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</si>
  <si>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</si>
  <si>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</si>
  <si>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</si>
  <si>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</si>
  <si>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</si>
  <si>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</si>
  <si>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</si>
  <si>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</si>
  <si>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</si>
  <si>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</si>
  <si>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</si>
  <si>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</si>
  <si>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</si>
  <si>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</si>
  <si>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</si>
  <si>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</si>
  <si>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</si>
  <si>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</si>
  <si>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</si>
  <si>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</si>
  <si>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</si>
  <si>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</si>
  <si>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</si>
  <si>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</si>
  <si>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</si>
  <si>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</si>
  <si>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</si>
  <si>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</si>
  <si>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</si>
  <si>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</si>
  <si>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</si>
  <si>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</si>
  <si>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</si>
  <si>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</si>
  <si>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</si>
  <si>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</si>
  <si>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</si>
  <si>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</si>
  <si>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</si>
  <si>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</si>
  <si>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</si>
  <si>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</si>
  <si>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</si>
  <si>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</si>
  <si>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</si>
  <si>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</si>
  <si>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</si>
  <si>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</si>
  <si>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</si>
  <si>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</si>
  <si>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</si>
  <si>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</si>
  <si>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</si>
  <si>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</si>
  <si>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</si>
  <si>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</si>
  <si>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</si>
  <si>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</si>
  <si>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</si>
  <si>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</si>
  <si>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</si>
  <si>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</si>
  <si>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</si>
  <si>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</si>
  <si>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</si>
  <si>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</si>
  <si>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</si>
  <si>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</si>
  <si>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</si>
  <si>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</si>
  <si>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</si>
  <si>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</si>
  <si>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</si>
  <si>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</si>
  <si>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</si>
  <si>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</si>
  <si>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</si>
  <si>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</si>
  <si>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</si>
  <si>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</si>
  <si>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</si>
  <si>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</si>
  <si>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</si>
  <si>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</si>
  <si>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</si>
  <si>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</si>
  <si>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</si>
  <si>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</si>
  <si>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</si>
  <si>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</si>
  <si>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</si>
  <si>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</si>
  <si>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</si>
  <si>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</si>
  <si>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</si>
  <si>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</si>
  <si>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</si>
  <si>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</si>
  <si>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</si>
  <si>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</si>
  <si>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</si>
  <si>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</si>
  <si>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</si>
  <si>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</si>
  <si>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</si>
  <si>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</si>
  <si>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</si>
  <si>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</si>
  <si>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</si>
  <si>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</si>
  <si>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</si>
  <si>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</si>
  <si>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</si>
  <si>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</si>
  <si>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</si>
  <si>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</si>
  <si>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</si>
  <si>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</si>
  <si>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</si>
  <si>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</si>
  <si>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</si>
  <si>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</si>
  <si>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</si>
  <si>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</si>
  <si>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</si>
  <si>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</si>
  <si>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</si>
  <si>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</si>
  <si>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</si>
  <si>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</si>
  <si>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</si>
  <si>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</si>
  <si>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</si>
  <si>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</si>
  <si>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</si>
  <si>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</si>
  <si>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</si>
  <si>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</si>
  <si>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</si>
  <si>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</si>
  <si>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</si>
  <si>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</si>
  <si>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</si>
  <si>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</si>
  <si>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</si>
  <si>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</si>
  <si>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</si>
  <si>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</si>
  <si>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</si>
  <si>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</si>
  <si>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</si>
  <si>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</si>
  <si>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</si>
  <si>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</si>
  <si>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</si>
  <si>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</si>
  <si>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</si>
  <si>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</si>
  <si>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</si>
  <si>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</si>
  <si>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</si>
  <si>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</si>
  <si>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</si>
  <si>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</si>
  <si>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</si>
  <si>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</si>
  <si>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</si>
  <si>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</si>
  <si>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</si>
  <si>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</si>
  <si>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</si>
  <si>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</si>
  <si>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</si>
  <si>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</si>
  <si>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</si>
  <si>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</si>
  <si>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</si>
  <si>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</si>
  <si>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</si>
  <si>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</si>
  <si>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</si>
  <si>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</si>
  <si>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</si>
  <si>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</si>
  <si>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</si>
  <si>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</si>
  <si>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</si>
  <si>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</si>
  <si>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</si>
  <si>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</si>
  <si>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</si>
  <si>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</si>
  <si>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</si>
  <si>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</si>
  <si>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</si>
  <si>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</si>
  <si>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</si>
  <si>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</si>
  <si>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</si>
  <si>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</si>
  <si>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</si>
  <si>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</si>
  <si>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</si>
  <si>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</si>
  <si>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</si>
  <si>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</si>
  <si>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</si>
  <si>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</si>
  <si>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</si>
  <si>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</si>
  <si>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</si>
  <si>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</si>
  <si>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</si>
  <si>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</si>
  <si>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</si>
  <si>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</si>
  <si>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</si>
  <si>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</si>
  <si>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</si>
  <si>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</si>
  <si>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</si>
  <si>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</si>
  <si>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</si>
  <si>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</si>
  <si>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</si>
  <si>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</si>
  <si>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</si>
  <si>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</si>
  <si>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</si>
  <si>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</si>
  <si>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</si>
  <si>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</si>
  <si>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</si>
  <si>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</si>
  <si>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</si>
  <si>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</si>
  <si>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</si>
  <si>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</si>
  <si>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</si>
  <si>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</si>
  <si>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</si>
  <si>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</si>
  <si>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</si>
  <si>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</si>
  <si>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</si>
  <si>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</si>
  <si>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</si>
  <si>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</si>
  <si>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</si>
  <si>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</si>
  <si>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</si>
  <si>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</si>
  <si>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</si>
  <si>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</si>
  <si>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</si>
  <si>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</si>
  <si>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</si>
  <si>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</si>
  <si>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</si>
  <si>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</si>
  <si>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</si>
  <si>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</si>
  <si>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</si>
  <si>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</si>
  <si>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</si>
  <si>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</si>
  <si>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</si>
  <si>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</si>
  <si>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</si>
  <si>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</si>
  <si>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</si>
  <si>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</si>
  <si>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</si>
  <si>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</si>
  <si>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</si>
  <si>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</si>
  <si>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</si>
  <si>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</si>
  <si>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</si>
  <si>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</si>
  <si>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</si>
  <si>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</si>
  <si>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</si>
  <si>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</si>
  <si>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</si>
  <si>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</si>
  <si>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</si>
  <si>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</si>
  <si>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</si>
  <si>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</si>
  <si>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</si>
  <si>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</si>
  <si>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</si>
  <si>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</si>
  <si>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</si>
  <si>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</si>
  <si>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</si>
  <si>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</si>
  <si>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</si>
  <si>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</si>
  <si>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</si>
  <si>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</si>
  <si>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</si>
  <si>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</si>
  <si>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</si>
  <si>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</si>
  <si>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</si>
  <si>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</si>
  <si>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</si>
  <si>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</si>
  <si>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</si>
  <si>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</si>
  <si>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</si>
  <si>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</si>
  <si>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</si>
  <si>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</si>
  <si>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</si>
  <si>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</si>
  <si>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</si>
  <si>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</si>
  <si>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</si>
  <si>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</si>
  <si>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</si>
  <si>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</si>
  <si>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</si>
  <si>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</si>
  <si>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</si>
  <si>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</si>
  <si>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</si>
  <si>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</si>
  <si>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</si>
  <si>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</si>
  <si>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</si>
  <si>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</si>
  <si>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</si>
  <si>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</si>
  <si>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</si>
  <si>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</si>
  <si>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</si>
  <si>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</si>
  <si>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</si>
  <si>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</si>
  <si>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</si>
  <si>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</si>
  <si>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</si>
  <si>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</si>
  <si>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</si>
  <si>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</si>
  <si>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</si>
  <si>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</si>
  <si>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</si>
  <si>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</si>
  <si>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</si>
  <si>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</si>
  <si>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</si>
  <si>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</si>
  <si>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</si>
  <si>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</si>
  <si>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</si>
  <si>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</si>
  <si>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</si>
  <si>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</si>
  <si>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</si>
  <si>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</si>
  <si>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</si>
  <si>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</si>
  <si>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</si>
  <si>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</si>
  <si>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</si>
  <si>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</si>
  <si>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</si>
  <si>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</si>
  <si>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</si>
  <si>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</si>
  <si>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</si>
  <si>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</si>
  <si>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</si>
  <si>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</si>
  <si>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</si>
  <si>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</si>
  <si>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</si>
  <si>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</si>
  <si>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</si>
  <si>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</si>
  <si>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</si>
  <si>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</si>
  <si>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</si>
  <si>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</si>
  <si>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</si>
  <si>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</si>
  <si>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</si>
  <si>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</si>
  <si>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</si>
  <si>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</si>
  <si>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</si>
  <si>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</si>
  <si>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</si>
  <si>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</si>
  <si>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</si>
  <si>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</si>
  <si>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</si>
  <si>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</si>
  <si>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</si>
  <si>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</si>
  <si>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</si>
  <si>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</si>
  <si>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</si>
  <si>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</si>
  <si>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</si>
  <si>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</si>
  <si>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</si>
  <si>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</si>
  <si>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</si>
  <si>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</si>
  <si>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</si>
  <si>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</si>
  <si>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</si>
  <si>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</si>
  <si>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</si>
  <si>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</si>
  <si>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</si>
  <si>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</si>
  <si>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</si>
  <si>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</si>
  <si>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</si>
  <si>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</si>
  <si>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</si>
  <si>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</si>
  <si>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</si>
  <si>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</si>
  <si>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</si>
  <si>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</si>
  <si>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</si>
  <si>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</si>
  <si>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</si>
  <si>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</si>
  <si>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</si>
  <si>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</si>
  <si>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</si>
  <si>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</si>
  <si>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</si>
  <si>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</si>
  <si>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</si>
  <si>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</si>
  <si>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</si>
  <si>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</si>
  <si>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</si>
  <si>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</si>
  <si>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</si>
  <si>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</si>
  <si>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</si>
  <si>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</si>
  <si>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</si>
  <si>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</si>
  <si>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</si>
  <si>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</si>
  <si>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</si>
  <si>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</si>
  <si>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</si>
  <si>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</si>
  <si>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</si>
  <si>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</si>
  <si>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</si>
  <si>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</si>
  <si>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</si>
  <si>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</si>
  <si>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</si>
  <si>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</si>
  <si>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</si>
  <si>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</si>
  <si>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</si>
  <si>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</si>
  <si>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</si>
  <si>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</si>
  <si>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</si>
  <si>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</si>
  <si>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</si>
  <si>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</si>
  <si>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</si>
  <si>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</si>
  <si>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</si>
  <si>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</si>
  <si>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</si>
  <si>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</si>
  <si>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</si>
  <si>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</si>
  <si>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</si>
  <si>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</si>
  <si>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</si>
  <si>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</si>
  <si>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</si>
  <si>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</si>
  <si>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</si>
  <si>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</si>
  <si>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</si>
  <si>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</si>
  <si>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</si>
  <si>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</si>
  <si>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</si>
  <si>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</si>
  <si>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</si>
  <si>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</si>
  <si>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</si>
  <si>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</si>
  <si>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</si>
  <si>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</si>
  <si>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</si>
  <si>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</si>
  <si>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</si>
  <si>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</si>
  <si>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</si>
  <si>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</si>
  <si>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</si>
  <si>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</si>
  <si>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</si>
  <si>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</si>
  <si>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</si>
  <si>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</si>
  <si>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</si>
  <si>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</si>
  <si>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</si>
  <si>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</si>
  <si>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</si>
  <si>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</si>
  <si>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</si>
  <si>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</si>
  <si>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</si>
  <si>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</si>
  <si>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</si>
  <si>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</si>
  <si>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</si>
  <si>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</si>
  <si>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</si>
  <si>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</si>
  <si>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</si>
  <si>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</si>
  <si>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</si>
  <si>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</si>
  <si>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</si>
  <si>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</si>
  <si>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</si>
  <si>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</si>
  <si>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</si>
  <si>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</si>
  <si>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</si>
  <si>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</si>
  <si>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</si>
  <si>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</si>
  <si>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</si>
  <si>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</si>
  <si>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</si>
  <si>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</si>
  <si>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</si>
  <si>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</si>
  <si>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</si>
  <si>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</si>
  <si>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</si>
  <si>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</si>
  <si>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</si>
  <si>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</si>
  <si>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</si>
  <si>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</si>
  <si>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</si>
  <si>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</si>
  <si>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</si>
  <si>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</si>
  <si>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</si>
  <si>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</si>
  <si>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</si>
  <si>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</si>
  <si>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</si>
  <si>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</si>
  <si>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</si>
  <si>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</si>
  <si>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</si>
  <si>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</si>
  <si>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</si>
  <si>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</si>
  <si>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</si>
  <si>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</si>
  <si>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</si>
  <si>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</si>
  <si>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</si>
  <si>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</si>
  <si>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</si>
  <si>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</si>
  <si>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</si>
  <si>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</si>
  <si>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</si>
  <si>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</si>
  <si>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</si>
  <si>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</si>
  <si>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</si>
  <si>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</si>
  <si>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</si>
  <si>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</si>
  <si>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</si>
  <si>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</si>
  <si>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</si>
  <si>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</si>
  <si>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</si>
  <si>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</si>
  <si>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</si>
  <si>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</si>
  <si>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</si>
  <si>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</si>
  <si>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</si>
  <si>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</si>
  <si>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</si>
  <si>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</si>
  <si>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</si>
  <si>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</si>
  <si>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</si>
  <si>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</si>
  <si>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</si>
  <si>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</si>
  <si>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</si>
  <si>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</si>
  <si>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</si>
  <si>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</si>
  <si>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</si>
  <si>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</si>
  <si>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</si>
  <si>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</si>
  <si>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</si>
  <si>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</si>
  <si>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</si>
  <si>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</si>
  <si>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</si>
  <si>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</si>
  <si>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</si>
  <si>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</si>
  <si>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</si>
  <si>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</si>
  <si>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</si>
  <si>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</si>
  <si>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</si>
  <si>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</si>
  <si>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</si>
  <si>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</si>
  <si>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</si>
  <si>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</si>
  <si>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</si>
  <si>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</si>
  <si>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</si>
  <si>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</si>
  <si>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</si>
  <si>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</si>
  <si>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</si>
  <si>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</si>
  <si>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</si>
  <si>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</si>
  <si>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</si>
  <si>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</si>
  <si>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</si>
  <si>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</si>
  <si>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</si>
  <si>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</si>
  <si>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</si>
  <si>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</si>
  <si>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</si>
  <si>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</si>
  <si>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</si>
  <si>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</si>
  <si>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</si>
  <si>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</si>
  <si>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</si>
  <si>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</si>
  <si>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</si>
  <si>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</si>
  <si>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</si>
  <si>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</si>
  <si>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</si>
  <si>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</si>
  <si>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</si>
  <si>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</si>
  <si>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</si>
  <si>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</si>
  <si>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</si>
  <si>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</si>
  <si>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</si>
  <si>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</si>
  <si>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</si>
  <si>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</si>
  <si>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</si>
  <si>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</si>
  <si>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</si>
  <si>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</si>
  <si>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</si>
  <si>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</si>
  <si>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</si>
  <si>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</si>
  <si>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</si>
  <si>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</si>
  <si>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</si>
  <si>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</si>
  <si>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</si>
  <si>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</si>
  <si>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</si>
  <si>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</si>
  <si>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</si>
  <si>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</si>
  <si>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</si>
  <si>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</si>
  <si>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</si>
  <si>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</si>
  <si>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</si>
  <si>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</si>
  <si>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</si>
  <si>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</si>
  <si>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</si>
  <si>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</si>
  <si>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</si>
  <si>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</si>
  <si>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</si>
  <si>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</si>
  <si>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</si>
  <si>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</si>
  <si>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</si>
  <si>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</si>
  <si>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</si>
  <si>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</si>
  <si>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</si>
  <si>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</si>
  <si>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</si>
  <si>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</si>
  <si>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</si>
  <si>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</si>
  <si>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</si>
  <si>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</si>
  <si>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</si>
  <si>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</si>
  <si>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</si>
  <si>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</si>
  <si>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</si>
  <si>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</si>
  <si>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</si>
  <si>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</si>
  <si>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</si>
  <si>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</si>
  <si>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</si>
  <si>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</si>
  <si>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</si>
  <si>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</si>
  <si>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</si>
  <si>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</si>
  <si>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</si>
  <si>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</si>
  <si>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</si>
  <si>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</si>
  <si>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</si>
  <si>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</si>
  <si>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</si>
  <si>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</si>
  <si>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</si>
  <si>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</si>
  <si>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</si>
  <si>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</si>
  <si>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</si>
  <si>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</si>
  <si>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</si>
  <si>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</si>
  <si>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</si>
  <si>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</si>
  <si>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</si>
  <si>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</si>
  <si>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</si>
  <si>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</si>
  <si>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</si>
  <si>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</si>
  <si>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</si>
  <si>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</si>
  <si>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</si>
  <si>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</si>
  <si>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</si>
  <si>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</si>
  <si>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</si>
  <si>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</si>
  <si>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</si>
  <si>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</si>
  <si>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</si>
  <si>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</si>
  <si>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</si>
  <si>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</si>
  <si>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</si>
  <si>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</si>
  <si>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</si>
  <si>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</si>
  <si>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</si>
  <si>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</si>
  <si>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</si>
  <si>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</si>
  <si>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</si>
  <si>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</si>
  <si>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</si>
  <si>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</si>
  <si>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</si>
  <si>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</si>
  <si>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</si>
  <si>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</si>
  <si>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</si>
  <si>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</si>
  <si>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</si>
  <si>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</si>
  <si>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</si>
  <si>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</si>
  <si>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</si>
  <si>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</si>
  <si>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</si>
  <si>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</si>
  <si>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</si>
  <si>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</si>
  <si>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</si>
  <si>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</si>
  <si>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</si>
  <si>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</si>
  <si>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</si>
  <si>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</si>
  <si>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</si>
  <si>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</si>
  <si>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</si>
  <si>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</si>
  <si>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</si>
  <si>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</si>
  <si>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</si>
  <si>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</si>
  <si>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</si>
  <si>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</si>
  <si>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</si>
  <si>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</si>
  <si>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</si>
  <si>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</si>
  <si>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</si>
  <si>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</si>
  <si>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</si>
  <si>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</si>
  <si>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</si>
  <si>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</si>
  <si>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</si>
  <si>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</si>
  <si>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</si>
  <si>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</si>
  <si>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</si>
  <si>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</si>
  <si>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</si>
  <si>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</si>
  <si>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</si>
  <si>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</si>
  <si>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</si>
  <si>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</si>
  <si>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</si>
  <si>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</si>
  <si>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</si>
  <si>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</si>
  <si>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</si>
  <si>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</si>
  <si>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</si>
  <si>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</si>
  <si>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</si>
  <si>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</si>
  <si>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</si>
  <si>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</si>
  <si>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</si>
  <si>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</si>
  <si>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</si>
  <si>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</si>
  <si>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</si>
  <si>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</si>
  <si>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</si>
  <si>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</si>
  <si>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</si>
  <si>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</si>
  <si>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</si>
  <si>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</si>
  <si>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</si>
  <si>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</si>
  <si>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</si>
  <si>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</si>
  <si>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</si>
  <si>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</si>
  <si>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</si>
  <si>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</si>
  <si>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</si>
  <si>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</si>
  <si>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</si>
  <si>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</si>
  <si>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</si>
  <si>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</si>
  <si>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</si>
  <si>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</si>
  <si>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</si>
  <si>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</si>
  <si>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</si>
  <si>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</si>
  <si>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</si>
  <si>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</si>
  <si>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</si>
  <si>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</si>
  <si>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</si>
  <si>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</si>
  <si>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</si>
  <si>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</si>
  <si>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</si>
  <si>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</si>
  <si>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</si>
  <si>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</si>
  <si>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</si>
  <si>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</si>
  <si>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</si>
  <si>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</si>
  <si>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</si>
  <si>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</si>
  <si>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</si>
  <si>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</si>
  <si>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</si>
  <si>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</si>
  <si>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</si>
  <si>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</si>
  <si>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</si>
  <si>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</si>
  <si>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</si>
  <si>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</si>
  <si>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</si>
  <si>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</si>
  <si>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</si>
  <si>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</si>
  <si>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</si>
  <si>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</si>
  <si>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</si>
  <si>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</si>
  <si>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</si>
  <si>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</si>
  <si>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</si>
  <si>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</si>
  <si>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</si>
  <si>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</si>
  <si>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</si>
  <si>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</si>
  <si>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</si>
  <si>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</si>
  <si>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</si>
  <si>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</si>
  <si>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</si>
  <si>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</si>
  <si>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</si>
  <si>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</si>
  <si>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</si>
  <si>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</si>
  <si>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</si>
  <si>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</si>
  <si>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</si>
  <si>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</si>
  <si>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</si>
  <si>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</si>
  <si>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</si>
  <si>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</si>
  <si>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</si>
  <si>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</si>
  <si>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</si>
  <si>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</si>
  <si>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</si>
  <si>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</si>
  <si>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</si>
  <si>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</si>
  <si>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</si>
  <si>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</si>
  <si>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</si>
  <si>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</si>
  <si>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</si>
  <si>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</si>
  <si>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</si>
  <si>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</si>
  <si>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</si>
  <si>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</si>
  <si>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</si>
  <si>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</si>
  <si>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</si>
  <si>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</si>
  <si>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</si>
  <si>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</si>
  <si>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</si>
  <si>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</si>
  <si>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</si>
  <si>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</si>
  <si>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</si>
  <si>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</si>
  <si>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</si>
  <si>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</si>
  <si>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</si>
  <si>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</si>
  <si>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</si>
  <si>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</si>
  <si>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</si>
  <si>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</si>
  <si>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</si>
  <si>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</si>
  <si>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</si>
  <si>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</si>
  <si>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</si>
  <si>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</si>
  <si>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</si>
  <si>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</si>
  <si>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</si>
  <si>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</si>
  <si>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</si>
  <si>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</si>
  <si>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</si>
  <si>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</si>
  <si>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</si>
  <si>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</si>
  <si>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</si>
  <si>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</si>
  <si>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</si>
  <si>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</si>
  <si>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</si>
  <si>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</si>
  <si>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</si>
  <si>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</si>
  <si>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</si>
  <si>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</si>
  <si>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</si>
  <si>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</si>
  <si>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</si>
  <si>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</si>
  <si>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</si>
  <si>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</si>
  <si>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</si>
  <si>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</si>
  <si>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</si>
  <si>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</si>
  <si>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</si>
  <si>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</si>
  <si>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</si>
  <si>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</si>
  <si>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</si>
  <si>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</si>
  <si>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</si>
  <si>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</si>
  <si>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</si>
  <si>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</si>
  <si>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</si>
  <si>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</si>
  <si>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</si>
  <si>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</si>
  <si>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</si>
  <si>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</si>
  <si>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</si>
  <si>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</si>
  <si>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</si>
  <si>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</si>
  <si>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</si>
  <si>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</si>
  <si>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</si>
  <si>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</si>
  <si>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</si>
  <si>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</si>
  <si>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</si>
  <si>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</si>
  <si>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</si>
  <si>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</si>
  <si>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</si>
  <si>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</si>
  <si>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</si>
  <si>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</si>
  <si>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</si>
  <si>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</si>
  <si>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</si>
  <si>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</si>
  <si>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</si>
  <si>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</si>
  <si>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</si>
  <si>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</si>
  <si>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</si>
  <si>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</si>
  <si>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</si>
  <si>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</si>
  <si>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</si>
  <si>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</si>
  <si>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</si>
  <si>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</si>
  <si>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</si>
  <si>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</si>
  <si>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</si>
  <si>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</si>
  <si>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</si>
  <si>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</si>
  <si>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</si>
  <si>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</si>
  <si>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</si>
  <si>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</si>
  <si>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</si>
  <si>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</si>
  <si>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</si>
  <si>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</si>
  <si>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</si>
  <si>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</si>
  <si>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</si>
  <si>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</si>
  <si>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</si>
  <si>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</si>
  <si>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</si>
  <si>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</si>
  <si>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</si>
  <si>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</si>
  <si>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</si>
  <si>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</si>
  <si>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</si>
  <si>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</si>
  <si>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</si>
  <si>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</si>
  <si>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</si>
  <si>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</si>
  <si>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</si>
  <si>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</si>
  <si>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</si>
  <si>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</si>
  <si>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</si>
  <si>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</si>
  <si>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</si>
  <si>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</si>
  <si>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</si>
  <si>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</si>
  <si>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</si>
  <si>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</si>
  <si>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</si>
  <si>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</si>
  <si>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</si>
  <si>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</si>
  <si>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</si>
  <si>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</si>
  <si>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</si>
  <si>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</si>
  <si>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</si>
  <si>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</si>
  <si>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</si>
  <si>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</si>
  <si>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</si>
  <si>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</si>
  <si>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</si>
  <si>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</si>
  <si>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</si>
  <si>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</si>
  <si>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</si>
  <si>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</si>
  <si>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</si>
  <si>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</si>
  <si>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</si>
  <si>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</si>
  <si>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</si>
  <si>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</si>
  <si>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</si>
  <si>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</si>
  <si>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</si>
  <si>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</si>
  <si>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</si>
  <si>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</si>
  <si>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</si>
  <si>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</si>
  <si>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</si>
  <si>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</si>
  <si>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</si>
  <si>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</si>
  <si>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</si>
  <si>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</si>
  <si>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</si>
  <si>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</si>
  <si>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</si>
  <si>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</si>
  <si>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</si>
  <si>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</si>
  <si>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</si>
  <si>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</si>
  <si>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</si>
  <si>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</si>
  <si>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</si>
  <si>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</si>
  <si>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</si>
  <si>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</si>
  <si>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</si>
  <si>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</si>
  <si>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</si>
  <si>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</si>
  <si>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</si>
  <si>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</si>
  <si>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</si>
  <si>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</si>
  <si>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</si>
  <si>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</si>
  <si>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</si>
  <si>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</si>
  <si>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</si>
  <si>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</si>
  <si>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</si>
  <si>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</si>
  <si>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</si>
  <si>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</si>
  <si>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</si>
  <si>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</si>
  <si>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</si>
  <si>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</si>
  <si>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</si>
  <si>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</si>
  <si>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</si>
  <si>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</si>
  <si>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</si>
  <si>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</si>
  <si>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</si>
  <si>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</si>
  <si>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</si>
  <si>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</si>
  <si>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</si>
  <si>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</si>
  <si>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</si>
  <si>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</si>
  <si>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</si>
  <si>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</si>
  <si>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</si>
  <si>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</si>
  <si>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</si>
  <si>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</si>
  <si>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</si>
  <si>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</si>
  <si>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</si>
  <si>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</si>
  <si>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</si>
  <si>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</si>
  <si>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</si>
  <si>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</si>
  <si>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</si>
  <si>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</si>
  <si>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</si>
  <si>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</si>
  <si>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</si>
  <si>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</si>
  <si>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</si>
  <si>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</si>
  <si>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</si>
  <si>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</si>
  <si>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</si>
  <si>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</si>
  <si>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</si>
  <si>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</si>
  <si>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</si>
  <si>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</si>
  <si>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</si>
  <si>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</si>
  <si>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</si>
  <si>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</si>
  <si>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</si>
  <si>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</si>
  <si>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</si>
  <si>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</si>
  <si>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</si>
  <si>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</si>
  <si>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</si>
  <si>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</si>
  <si>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</si>
  <si>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</si>
  <si>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</si>
  <si>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</si>
  <si>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</si>
  <si>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</si>
  <si>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</si>
  <si>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</si>
  <si>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</si>
  <si>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</si>
  <si>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</si>
  <si>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</si>
  <si>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</si>
  <si>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</si>
  <si>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</si>
  <si>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</si>
  <si>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</si>
  <si>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</si>
  <si>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</si>
  <si>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</si>
  <si>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</si>
  <si>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</si>
  <si>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</si>
  <si>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</si>
  <si>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</si>
  <si>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</si>
  <si>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</si>
  <si>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</si>
  <si>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</si>
  <si>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</si>
  <si>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</si>
  <si>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</si>
  <si>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</si>
  <si>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</si>
  <si>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</si>
  <si>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</si>
  <si>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</si>
  <si>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</si>
  <si>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</si>
  <si>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</si>
  <si>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</si>
  <si>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</si>
  <si>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</si>
  <si>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</si>
  <si>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</si>
  <si>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</si>
  <si>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</si>
  <si>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</si>
  <si>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</si>
  <si>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</si>
  <si>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</si>
  <si>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</si>
  <si>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</si>
  <si>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</si>
  <si>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</si>
  <si>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</si>
  <si>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</si>
  <si>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</si>
  <si>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</si>
  <si>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</si>
  <si>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</si>
  <si>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</si>
  <si>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</si>
  <si>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</si>
  <si>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</si>
  <si>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</si>
  <si>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</si>
  <si>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</si>
  <si>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</si>
  <si>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</si>
  <si>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</si>
  <si>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</si>
  <si>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</si>
  <si>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</si>
  <si>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</si>
  <si>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</si>
  <si>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</si>
  <si>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</si>
  <si>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</si>
  <si>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</si>
  <si>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</si>
  <si>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</si>
  <si>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</si>
  <si>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</si>
  <si>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</si>
  <si>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</si>
  <si>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</si>
  <si>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</si>
  <si>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</si>
  <si>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</si>
  <si>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</si>
  <si>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</si>
  <si>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</si>
  <si>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</si>
  <si>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</si>
  <si>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</si>
  <si>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</si>
  <si>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</si>
  <si>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</si>
  <si>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</si>
  <si>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</si>
  <si>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</si>
  <si>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</si>
  <si>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</si>
  <si>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</si>
  <si>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</si>
  <si>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</si>
  <si>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</si>
  <si>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</si>
  <si>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</si>
  <si>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</si>
  <si>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</si>
  <si>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</si>
  <si>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</si>
  <si>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</si>
  <si>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</si>
  <si>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</si>
  <si>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</si>
  <si>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</si>
  <si>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</si>
  <si>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</si>
  <si>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</si>
  <si>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</si>
  <si>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</si>
  <si>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</si>
  <si>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</si>
  <si>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</si>
  <si>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</si>
  <si>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</si>
  <si>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</si>
  <si>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</si>
  <si>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</si>
  <si>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</si>
  <si>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</si>
  <si>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</si>
  <si>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</si>
  <si>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</si>
  <si>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</si>
  <si>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</si>
  <si>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</si>
  <si>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</si>
  <si>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</si>
  <si>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</si>
  <si>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</si>
  <si>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</si>
  <si>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</si>
  <si>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</si>
  <si>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</si>
  <si>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</si>
  <si>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</si>
  <si>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</si>
  <si>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</si>
  <si>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</si>
  <si>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</si>
  <si>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</si>
  <si>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</si>
  <si>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</si>
  <si>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</si>
  <si>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</si>
  <si>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</si>
  <si>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</si>
  <si>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</si>
  <si>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</si>
  <si>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</si>
  <si>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</si>
  <si>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</si>
  <si>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</si>
  <si>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</si>
  <si>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</si>
  <si>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</si>
  <si>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</si>
  <si>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</si>
  <si>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</si>
  <si>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</si>
  <si>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</si>
  <si>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</si>
  <si>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</si>
  <si>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</si>
  <si>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</si>
  <si>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</si>
  <si>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</si>
  <si>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</si>
  <si>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</si>
  <si>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</si>
  <si>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</si>
  <si>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</si>
  <si>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</si>
  <si>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</si>
  <si>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</si>
  <si>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</si>
  <si>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</si>
  <si>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</si>
  <si>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</si>
  <si>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</si>
  <si>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</si>
  <si>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</si>
  <si>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</si>
  <si>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</si>
  <si>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</si>
  <si>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</si>
  <si>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</si>
  <si>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</si>
  <si>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</si>
  <si>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</si>
  <si>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</si>
  <si>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</si>
  <si>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</si>
  <si>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</si>
  <si>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</si>
  <si>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</si>
  <si>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</si>
  <si>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</si>
  <si>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</si>
  <si>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</si>
  <si>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</si>
  <si>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</si>
  <si>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</si>
  <si>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</si>
  <si>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</si>
  <si>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</si>
  <si>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</si>
  <si>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</si>
  <si>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</si>
  <si>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</si>
  <si>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</si>
  <si>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</si>
  <si>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</si>
  <si>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</si>
  <si>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</si>
  <si>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</si>
  <si>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</si>
  <si>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</si>
  <si>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</si>
  <si>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</si>
  <si>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</si>
  <si>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</si>
  <si>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</si>
  <si>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</si>
  <si>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</si>
  <si>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</si>
  <si>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</si>
  <si>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</si>
  <si>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</si>
  <si>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</si>
  <si>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</si>
  <si>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</si>
  <si>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</si>
  <si>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</si>
  <si>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</si>
  <si>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</si>
  <si>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</si>
  <si>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</si>
  <si>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</si>
  <si>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</si>
  <si>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</si>
  <si>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</si>
  <si>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</si>
  <si>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</si>
  <si>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</si>
  <si>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</si>
  <si>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</si>
  <si>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</si>
  <si>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</si>
  <si>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</si>
  <si>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</si>
  <si>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</si>
  <si>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</si>
  <si>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</si>
  <si>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</si>
  <si>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</si>
  <si>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</si>
  <si>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</si>
  <si>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</si>
  <si>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</si>
  <si>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</si>
  <si>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</si>
  <si>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</si>
  <si>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</si>
  <si>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</si>
  <si>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</si>
  <si>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</si>
  <si>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</si>
  <si>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</si>
  <si>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</si>
  <si>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</si>
  <si>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</si>
  <si>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</si>
  <si>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</si>
  <si>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</si>
  <si>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</si>
  <si>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</si>
  <si>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</si>
  <si>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</si>
  <si>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</si>
  <si>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</si>
  <si>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</si>
  <si>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</si>
  <si>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</si>
  <si>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</si>
  <si>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</si>
  <si>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</si>
  <si>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</si>
  <si>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</si>
  <si>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</si>
  <si>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</si>
  <si>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</si>
  <si>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</si>
  <si>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</si>
  <si>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</si>
  <si>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</si>
  <si>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</si>
  <si>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</si>
  <si>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</si>
  <si>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</si>
  <si>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</si>
  <si>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</si>
  <si>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</si>
  <si>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</si>
  <si>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</si>
  <si>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</si>
  <si>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</si>
  <si>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</si>
  <si>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</si>
  <si>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</si>
  <si>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</si>
  <si>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</si>
  <si>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</si>
  <si>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</si>
  <si>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</si>
  <si>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</si>
  <si>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</si>
  <si>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</si>
  <si>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</si>
  <si>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</si>
  <si>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</si>
  <si>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</si>
  <si>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</si>
  <si>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</si>
  <si>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</si>
  <si>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</si>
  <si>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</si>
  <si>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</si>
  <si>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</si>
  <si>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</si>
  <si>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</si>
  <si>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</si>
  <si>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</si>
  <si>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</si>
  <si>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</si>
  <si>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</si>
  <si>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</si>
  <si>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</si>
  <si>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</si>
  <si>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</si>
  <si>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</si>
  <si>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</si>
  <si>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</si>
  <si>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</si>
  <si>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</si>
  <si>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</si>
  <si>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</si>
  <si>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</si>
  <si>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</si>
  <si>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</si>
  <si>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</si>
  <si>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</si>
  <si>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</si>
  <si>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</si>
  <si>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</si>
  <si>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</si>
  <si>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</si>
  <si>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</si>
  <si>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</si>
  <si>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</si>
  <si>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</si>
  <si>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</si>
  <si>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</si>
  <si>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</si>
  <si>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</si>
  <si>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</si>
  <si>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</si>
  <si>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</si>
  <si>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</si>
  <si>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</si>
  <si>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</si>
  <si>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</si>
  <si>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</si>
  <si>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</si>
  <si>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</si>
  <si>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</si>
  <si>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</si>
  <si>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</si>
  <si>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</si>
  <si>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</si>
  <si>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</si>
  <si>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</si>
  <si>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</si>
  <si>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</si>
  <si>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</si>
  <si>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</si>
  <si>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</si>
  <si>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</si>
  <si>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</si>
  <si>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</si>
  <si>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</si>
  <si>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</si>
  <si>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</si>
  <si>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reforma e recuperação da pá carregadeira FR10B</t>
  </si>
  <si>
    <t>Lubrificante spray, 300 ml</t>
  </si>
  <si>
    <t>Macho  1/8 x ¼</t>
  </si>
  <si>
    <t>Terminal curvo FJ9064 9/16 x ¼</t>
  </si>
  <si>
    <t>Capa1/4</t>
  </si>
  <si>
    <t>Parafusos, porcas e arruelas</t>
  </si>
  <si>
    <t>Arruela de alumínio 8x12x1,5mm</t>
  </si>
  <si>
    <t>Abraçadeira de nylon 3,6 x 80</t>
  </si>
  <si>
    <t>Fêmea 7/8 x 5/8</t>
  </si>
  <si>
    <t xml:space="preserve">Capa sem descasque 5/8 </t>
  </si>
  <si>
    <t>Terminal FJ88 ¾</t>
  </si>
  <si>
    <t>Capa ½</t>
  </si>
  <si>
    <t>Mangueira primeflex ½</t>
  </si>
  <si>
    <t>Disco de desbaste BDA640</t>
  </si>
  <si>
    <t>Adaptador reto ¼ X ½</t>
  </si>
  <si>
    <t>Mangueira hidráulica delta ¼</t>
  </si>
  <si>
    <t>Termômetro conversor 14406</t>
  </si>
  <si>
    <t>Retentor raspador cil. Caçamba 75216644</t>
  </si>
  <si>
    <t>Anéis de borracha</t>
  </si>
  <si>
    <t>Ponta montada C220</t>
  </si>
  <si>
    <t xml:space="preserve">Disco de corte 115x1x22,23 </t>
  </si>
  <si>
    <t>Pré filtro completo 0207783</t>
  </si>
  <si>
    <t>Reparo vedação pinça freio  75205816</t>
  </si>
  <si>
    <t>Kit filtro combustível</t>
  </si>
  <si>
    <t>Bucha torre controle e lança D50698</t>
  </si>
  <si>
    <t>Filtro óleo hidráulico 325</t>
  </si>
  <si>
    <t>Filtro ar externo E155526</t>
  </si>
  <si>
    <t>Fluido radiador 9601516</t>
  </si>
  <si>
    <t>Filtro hidráulico reservatório 22448</t>
  </si>
  <si>
    <t>Correia</t>
  </si>
  <si>
    <t>Indicador temperatura água 1997954</t>
  </si>
  <si>
    <t>Raspador arca 38x46x5</t>
  </si>
  <si>
    <t>Conexão 7/8x5/8</t>
  </si>
  <si>
    <t>Mangueira pressionflex 5/8</t>
  </si>
  <si>
    <t>Nipel 7/16-24</t>
  </si>
  <si>
    <t xml:space="preserve">Cola cinza alta temperatura </t>
  </si>
  <si>
    <t>Cano de cobre ¼</t>
  </si>
  <si>
    <t>Fluido de freio</t>
  </si>
  <si>
    <t>Reparo cilindro caçamba75207931</t>
  </si>
  <si>
    <t>Filtro blindado lubrificante WL51820</t>
  </si>
  <si>
    <t>Conexão fêmea ¾ X ½</t>
  </si>
  <si>
    <t>Arruela inox</t>
  </si>
  <si>
    <t>Espaçador 9R5429</t>
  </si>
  <si>
    <t>Arruela alumínio 22X27X1.5</t>
  </si>
  <si>
    <t>Arruela do eixo 300348</t>
  </si>
  <si>
    <t>Tampa tanque combustível c/ cadeado</t>
  </si>
  <si>
    <t>Lâmina 75217630</t>
  </si>
  <si>
    <t>Camisa tubo brunido 110X126</t>
  </si>
  <si>
    <t>Jogo vedação 75285640</t>
  </si>
  <si>
    <t>Pino 75216516</t>
  </si>
  <si>
    <t>Pino de aço 75218622</t>
  </si>
  <si>
    <t>Pino elevação caçamba 75218614</t>
  </si>
  <si>
    <t>Pino elevação 75218644</t>
  </si>
  <si>
    <t>Pino elevação 75218505</t>
  </si>
  <si>
    <t>Pino elevação 75218611</t>
  </si>
  <si>
    <t>Bucha 70634440</t>
  </si>
  <si>
    <t>Bucha esférica 1564670</t>
  </si>
  <si>
    <t>Bucha de aço elevação caçamba e braço 75216645</t>
  </si>
  <si>
    <t>Bucha de aço 75213179</t>
  </si>
  <si>
    <t>Bucha elevação e caçamba 8280391</t>
  </si>
  <si>
    <t>Bucha de aço elevação caçamba 75218127</t>
  </si>
  <si>
    <t>Arruela do “H” 75213290</t>
  </si>
  <si>
    <t>Espaçador75217637</t>
  </si>
  <si>
    <t>Espaçador 580293</t>
  </si>
  <si>
    <t>Espaçador 85803140</t>
  </si>
  <si>
    <t>Pino de aço 75216674</t>
  </si>
  <si>
    <t>Bucha do pivô do chassi 75216676</t>
  </si>
  <si>
    <t>Bucha de aço do chassi dianteiro 75216695</t>
  </si>
  <si>
    <t>Retentor pivô do chassi 75216677</t>
  </si>
  <si>
    <t>Pino pivô do chassi 75216669</t>
  </si>
  <si>
    <t>Bucha de pivô do chassi 75216668</t>
  </si>
  <si>
    <t>Flange do chassi 75216670</t>
  </si>
  <si>
    <t>Retentor 75216667</t>
  </si>
  <si>
    <t>Rolamento  26800190</t>
  </si>
  <si>
    <t xml:space="preserve">Calço 0,03mm </t>
  </si>
  <si>
    <t>Pino de aço articulação 38x180</t>
  </si>
  <si>
    <t>Anel trava 210003480</t>
  </si>
  <si>
    <t>Calço 75213767</t>
  </si>
  <si>
    <t>Pino 75213655</t>
  </si>
  <si>
    <t>Bucha de bronze/aço 75213660</t>
  </si>
  <si>
    <t>Calço 75213654</t>
  </si>
  <si>
    <t>Reparo lev. Caçamba 75208016</t>
  </si>
  <si>
    <t>Retentor eixo traseiro 117,4 x 168,3</t>
  </si>
  <si>
    <t>Lona estacionário com rebite 75206150</t>
  </si>
  <si>
    <t>Bomba escorva 5525</t>
  </si>
  <si>
    <t>Roda de mini 30x20mm</t>
  </si>
  <si>
    <t>Lixa de ferro G150</t>
  </si>
  <si>
    <t>Óleo motor 15w40</t>
  </si>
  <si>
    <t>Óleo especial da caixa</t>
  </si>
  <si>
    <t>Óleo hidráulico  SAE68</t>
  </si>
  <si>
    <t>Lubrax ATF</t>
  </si>
  <si>
    <t>Eletrodo duro 3,25 mm</t>
  </si>
  <si>
    <t xml:space="preserve">Eletrodo 48.04 OK </t>
  </si>
  <si>
    <t>Arame tubular  OK ultra</t>
  </si>
  <si>
    <t xml:space="preserve">Libra oxicetileno </t>
  </si>
  <si>
    <t>Chapa de aço 1045</t>
  </si>
  <si>
    <t>mão de obra</t>
  </si>
  <si>
    <t>reformaq Ind. E com. De componentes</t>
  </si>
  <si>
    <t>88097969000173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</si>
</sst>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18" sqref="B1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1" t="s">
        <v>3753</v>
      </c>
      <c r="B1" s="122"/>
      <c r="C1" s="122"/>
      <c r="D1" s="122"/>
      <c r="E1" s="122"/>
      <c r="F1" s="122"/>
      <c r="G1" s="123"/>
    </row>
    <row r="2" spans="1:8" s="59" customFormat="1" ht="15.75" thickBot="1" x14ac:dyDescent="0.3">
      <c r="A2" s="15" t="s">
        <v>161</v>
      </c>
      <c r="B2" s="127" t="s">
        <v>4</v>
      </c>
      <c r="C2" s="127"/>
      <c r="D2" s="50" t="s">
        <v>162</v>
      </c>
      <c r="E2" s="70">
        <v>2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8" t="s">
        <v>3973</v>
      </c>
      <c r="C3" s="128"/>
      <c r="D3" s="128"/>
      <c r="E3" s="128"/>
      <c r="F3" s="128"/>
      <c r="G3" s="129"/>
    </row>
    <row r="4" spans="1:8" s="59" customFormat="1" ht="15.75" thickBot="1" x14ac:dyDescent="0.3">
      <c r="A4" s="15" t="s">
        <v>175</v>
      </c>
      <c r="B4" s="130" t="s">
        <v>3971</v>
      </c>
      <c r="C4" s="130"/>
      <c r="D4" s="130"/>
      <c r="E4" s="131"/>
      <c r="F4" s="22" t="s">
        <v>179</v>
      </c>
      <c r="G4" s="78" t="s">
        <v>3972</v>
      </c>
    </row>
    <row r="5" spans="1:8" s="59" customFormat="1" ht="15.75" thickBot="1" x14ac:dyDescent="0.3">
      <c r="A5" s="15" t="s">
        <v>3787</v>
      </c>
      <c r="B5" s="80" t="s">
        <v>3684</v>
      </c>
      <c r="C5" s="15" t="s">
        <v>3958</v>
      </c>
      <c r="D5" s="15"/>
      <c r="E5" s="15"/>
      <c r="F5" s="132"/>
      <c r="G5" s="133"/>
    </row>
    <row r="6" spans="1:8" s="61" customFormat="1" ht="15.75" thickBot="1" x14ac:dyDescent="0.3">
      <c r="A6" s="15" t="s">
        <v>155</v>
      </c>
      <c r="B6" s="51">
        <f>'Orçamento-base'!C6</f>
        <v>96653.3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96653.3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96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4" t="s">
        <v>3751</v>
      </c>
      <c r="B11" s="125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4"/>
      <c r="B12" s="126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U110" sqref="U110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58" t="s">
        <v>3676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1" t="str">
        <f>IF(Identificação!B2=0,"",Identificação!B2)</f>
        <v>Convite</v>
      </c>
      <c r="D2" s="161"/>
      <c r="E2" s="161"/>
      <c r="F2" s="161"/>
      <c r="G2" s="161"/>
      <c r="H2" s="37" t="s">
        <v>151</v>
      </c>
      <c r="I2" s="38">
        <f>IF(Identificação!E2=0,"",Identificação!E2)</f>
        <v>2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39" t="s">
        <v>153</v>
      </c>
      <c r="B3" s="140"/>
      <c r="C3" s="141" t="str">
        <f>IF(Identificação!B3=0,"",Identificação!B3)</f>
        <v>reforma e recuperação da pá carregadeira FR10B</v>
      </c>
      <c r="D3" s="141"/>
      <c r="E3" s="141"/>
      <c r="F3" s="141"/>
      <c r="G3" s="141"/>
      <c r="H3" s="141"/>
      <c r="I3" s="141"/>
      <c r="J3" s="141"/>
      <c r="K3" s="142"/>
      <c r="L3" s="94"/>
      <c r="M3" s="94"/>
    </row>
    <row r="4" spans="1:18" s="27" customFormat="1" ht="15.75" thickBot="1" x14ac:dyDescent="0.3">
      <c r="A4" s="15" t="s">
        <v>176</v>
      </c>
      <c r="B4" s="22"/>
      <c r="C4" s="135" t="str">
        <f>IF(Identificação!B4=0,"",Identificação!B4)</f>
        <v>Prefeitura de Cotipora</v>
      </c>
      <c r="D4" s="135"/>
      <c r="E4" s="135"/>
      <c r="F4" s="135"/>
      <c r="G4" s="135"/>
      <c r="H4" s="135"/>
      <c r="I4" s="135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5" t="str">
        <f>IF(Identificação!B5=0,"",Identificação!B5)</f>
        <v>Compras e Outros Serviços</v>
      </c>
      <c r="D5" s="135"/>
      <c r="E5" s="135"/>
      <c r="F5" s="135"/>
      <c r="G5" s="136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37">
        <f>SUMIFS(K12:K39953,B12:B39953,"&gt;0",K12:K39953,"&lt;&gt;0")</f>
        <v>96653.3</v>
      </c>
      <c r="D6" s="137"/>
      <c r="E6" s="137"/>
      <c r="F6" s="137"/>
      <c r="G6" s="138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0" t="s">
        <v>3762</v>
      </c>
      <c r="B10" s="150" t="s">
        <v>3760</v>
      </c>
      <c r="C10" s="150" t="s">
        <v>3761</v>
      </c>
      <c r="D10" s="152" t="s">
        <v>3675</v>
      </c>
      <c r="E10" s="154" t="s">
        <v>168</v>
      </c>
      <c r="F10" s="156" t="s">
        <v>3674</v>
      </c>
      <c r="G10" s="152" t="s">
        <v>156</v>
      </c>
      <c r="H10" s="147" t="s">
        <v>165</v>
      </c>
      <c r="I10" s="148"/>
      <c r="J10" s="148"/>
      <c r="K10" s="148"/>
      <c r="L10" s="148"/>
      <c r="M10" s="149"/>
      <c r="N10" s="143" t="s">
        <v>177</v>
      </c>
      <c r="O10" s="144"/>
      <c r="P10" s="145" t="s">
        <v>178</v>
      </c>
      <c r="Q10" s="146"/>
      <c r="R10" s="134" t="s">
        <v>3678</v>
      </c>
    </row>
    <row r="11" spans="1:18" customFormat="1" ht="45.75" thickBot="1" x14ac:dyDescent="0.3">
      <c r="A11" s="151"/>
      <c r="B11" s="151"/>
      <c r="C11" s="151"/>
      <c r="D11" s="153"/>
      <c r="E11" s="155"/>
      <c r="F11" s="157"/>
      <c r="G11" s="15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4"/>
    </row>
    <row r="12" spans="1:18" ht="16.5" thickTop="1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3974</v>
      </c>
      <c r="H12" s="119">
        <v>1</v>
      </c>
      <c r="I12" s="47" t="s">
        <v>3702</v>
      </c>
      <c r="J12" s="114">
        <v>30</v>
      </c>
      <c r="K12" s="54">
        <f>IFERROR(IF(H12*J12&lt;&gt;0,ROUND(ROUND(H12,4)*ROUND(J12,4),2),""),"")</f>
        <v>30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6.5" thickTop="1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3975</v>
      </c>
      <c r="H13" s="120">
        <v>1</v>
      </c>
      <c r="I13" s="47" t="s">
        <v>3786</v>
      </c>
      <c r="J13" s="114">
        <v>20</v>
      </c>
      <c r="K13" s="54">
        <f>IFERROR(IF(H13*J13&lt;&gt;0,ROUND(ROUND(H13,4)*ROUND(J13,4),2),""),"")</f>
        <v>20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6.5" thickTop="1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3976</v>
      </c>
      <c r="H14" s="120">
        <v>2</v>
      </c>
      <c r="I14" s="47" t="s">
        <v>3786</v>
      </c>
      <c r="J14" s="114">
        <v>30</v>
      </c>
      <c r="K14" s="106">
        <f>IFERROR(IF(H14*J14&lt;&gt;0,ROUND(ROUND(H14,4)*ROUND(J14,4),2),""),"")</f>
        <v>60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6.5" thickTop="1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3977</v>
      </c>
      <c r="H15" s="120">
        <v>2</v>
      </c>
      <c r="I15" s="47" t="s">
        <v>3786</v>
      </c>
      <c r="J15" s="114">
        <v>15</v>
      </c>
      <c r="K15" s="106">
        <f t="shared" ref="K15:K78" si="0">IFERROR(IF(H15*J15&lt;&gt;0,ROUND(ROUND(H15,4)*ROUND(J15,4),2),""),"")</f>
        <v>30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6.5" thickTop="1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3978</v>
      </c>
      <c r="H16" s="120">
        <v>1</v>
      </c>
      <c r="I16" s="47" t="s">
        <v>3728</v>
      </c>
      <c r="J16" s="114">
        <v>766.8</v>
      </c>
      <c r="K16" s="106">
        <f t="shared" si="0"/>
        <v>766.8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6.5" thickTop="1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3979</v>
      </c>
      <c r="H17" s="120">
        <v>8</v>
      </c>
      <c r="I17" s="47" t="s">
        <v>3786</v>
      </c>
      <c r="J17" s="114">
        <v>2</v>
      </c>
      <c r="K17" s="106">
        <f t="shared" si="0"/>
        <v>16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6.5" thickTop="1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3980</v>
      </c>
      <c r="H18" s="120">
        <v>1</v>
      </c>
      <c r="I18" s="47" t="s">
        <v>3885</v>
      </c>
      <c r="J18" s="114">
        <v>96</v>
      </c>
      <c r="K18" s="106">
        <f t="shared" si="0"/>
        <v>96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6.5" thickTop="1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3981</v>
      </c>
      <c r="H19" s="120">
        <v>1</v>
      </c>
      <c r="I19" s="47" t="s">
        <v>3786</v>
      </c>
      <c r="J19" s="114">
        <v>55</v>
      </c>
      <c r="K19" s="106">
        <f t="shared" si="0"/>
        <v>55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6.5" thickTop="1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3982</v>
      </c>
      <c r="H20" s="120">
        <v>2</v>
      </c>
      <c r="I20" s="47" t="s">
        <v>3786</v>
      </c>
      <c r="J20" s="114">
        <v>18.7</v>
      </c>
      <c r="K20" s="106">
        <f t="shared" si="0"/>
        <v>37.4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6.5" thickTop="1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3983</v>
      </c>
      <c r="H21" s="120">
        <v>1</v>
      </c>
      <c r="I21" s="47" t="s">
        <v>3786</v>
      </c>
      <c r="J21" s="114">
        <v>34</v>
      </c>
      <c r="K21" s="106">
        <f t="shared" si="0"/>
        <v>34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6.5" thickTop="1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3984</v>
      </c>
      <c r="H22" s="120">
        <v>2</v>
      </c>
      <c r="I22" s="47" t="s">
        <v>3786</v>
      </c>
      <c r="J22" s="114">
        <v>17</v>
      </c>
      <c r="K22" s="106">
        <f t="shared" si="0"/>
        <v>34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6.5" thickTop="1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3985</v>
      </c>
      <c r="H23" s="120">
        <v>1.1000000000000001</v>
      </c>
      <c r="I23" s="47" t="s">
        <v>3695</v>
      </c>
      <c r="J23" s="114">
        <v>70</v>
      </c>
      <c r="K23" s="106">
        <f t="shared" si="0"/>
        <v>77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6.5" thickTop="1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3986</v>
      </c>
      <c r="H24" s="120">
        <v>3</v>
      </c>
      <c r="I24" s="47" t="s">
        <v>3702</v>
      </c>
      <c r="J24" s="114">
        <v>35</v>
      </c>
      <c r="K24" s="106">
        <f t="shared" si="0"/>
        <v>105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6.5" thickTop="1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3987</v>
      </c>
      <c r="H25" s="120">
        <v>1</v>
      </c>
      <c r="I25" s="47" t="s">
        <v>3786</v>
      </c>
      <c r="J25" s="114">
        <v>18</v>
      </c>
      <c r="K25" s="106">
        <f t="shared" si="0"/>
        <v>18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6.5" thickTop="1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3988</v>
      </c>
      <c r="H26" s="120">
        <v>1.1000000000000001</v>
      </c>
      <c r="I26" s="47" t="s">
        <v>3695</v>
      </c>
      <c r="J26" s="114">
        <v>40</v>
      </c>
      <c r="K26" s="106">
        <f t="shared" si="0"/>
        <v>44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6.5" thickTop="1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3989</v>
      </c>
      <c r="H27" s="120">
        <v>1</v>
      </c>
      <c r="I27" s="47" t="s">
        <v>3786</v>
      </c>
      <c r="J27" s="114">
        <v>190</v>
      </c>
      <c r="K27" s="106">
        <f t="shared" si="0"/>
        <v>190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6.5" thickTop="1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3990</v>
      </c>
      <c r="H28" s="120">
        <v>8</v>
      </c>
      <c r="I28" s="47" t="s">
        <v>3786</v>
      </c>
      <c r="J28" s="114">
        <v>18.5</v>
      </c>
      <c r="K28" s="106">
        <f t="shared" si="0"/>
        <v>148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16.5" thickTop="1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3991</v>
      </c>
      <c r="H29" s="120">
        <v>1</v>
      </c>
      <c r="I29" s="47" t="s">
        <v>3885</v>
      </c>
      <c r="J29" s="114">
        <v>102</v>
      </c>
      <c r="K29" s="106">
        <f t="shared" si="0"/>
        <v>102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6.5" thickTop="1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3992</v>
      </c>
      <c r="H30" s="120">
        <v>9</v>
      </c>
      <c r="I30" s="47" t="s">
        <v>3702</v>
      </c>
      <c r="J30" s="114">
        <v>18</v>
      </c>
      <c r="K30" s="106">
        <f t="shared" si="0"/>
        <v>162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16.5" thickTop="1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3993</v>
      </c>
      <c r="H31" s="120">
        <v>2</v>
      </c>
      <c r="I31" s="47" t="s">
        <v>3702</v>
      </c>
      <c r="J31" s="114">
        <v>13</v>
      </c>
      <c r="K31" s="106">
        <f t="shared" si="0"/>
        <v>26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16.5" thickTop="1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3994</v>
      </c>
      <c r="H32" s="120">
        <v>1</v>
      </c>
      <c r="I32" s="47" t="s">
        <v>3786</v>
      </c>
      <c r="J32" s="114">
        <v>150</v>
      </c>
      <c r="K32" s="106">
        <f t="shared" si="0"/>
        <v>150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16.5" thickTop="1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3995</v>
      </c>
      <c r="H33" s="120">
        <v>1</v>
      </c>
      <c r="I33" s="47" t="s">
        <v>3786</v>
      </c>
      <c r="J33" s="114">
        <v>276</v>
      </c>
      <c r="K33" s="106">
        <f t="shared" si="0"/>
        <v>276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6.5" thickTop="1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3996</v>
      </c>
      <c r="H34" s="120">
        <v>1</v>
      </c>
      <c r="I34" s="47" t="s">
        <v>3786</v>
      </c>
      <c r="J34" s="114">
        <v>196.8</v>
      </c>
      <c r="K34" s="106">
        <f t="shared" si="0"/>
        <v>196.8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16.5" thickTop="1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3997</v>
      </c>
      <c r="H35" s="120">
        <v>4</v>
      </c>
      <c r="I35" s="47" t="s">
        <v>3786</v>
      </c>
      <c r="J35" s="114">
        <v>192</v>
      </c>
      <c r="K35" s="106">
        <f t="shared" si="0"/>
        <v>768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16.5" thickTop="1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3998</v>
      </c>
      <c r="H36" s="120">
        <v>1</v>
      </c>
      <c r="I36" s="47" t="s">
        <v>3786</v>
      </c>
      <c r="J36" s="114">
        <v>214.6</v>
      </c>
      <c r="K36" s="106">
        <f t="shared" si="0"/>
        <v>214.6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6.5" thickTop="1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3999</v>
      </c>
      <c r="H37" s="120">
        <v>1</v>
      </c>
      <c r="I37" s="47" t="s">
        <v>3786</v>
      </c>
      <c r="J37" s="114">
        <v>192</v>
      </c>
      <c r="K37" s="106">
        <f t="shared" si="0"/>
        <v>192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16.5" thickTop="1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4000</v>
      </c>
      <c r="H38" s="120">
        <v>2</v>
      </c>
      <c r="I38" s="47" t="s">
        <v>3702</v>
      </c>
      <c r="J38" s="114">
        <v>40</v>
      </c>
      <c r="K38" s="106">
        <f t="shared" si="0"/>
        <v>80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16.5" thickTop="1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4001</v>
      </c>
      <c r="H39" s="120">
        <v>1</v>
      </c>
      <c r="I39" s="47" t="s">
        <v>3786</v>
      </c>
      <c r="J39" s="114">
        <v>288.7</v>
      </c>
      <c r="K39" s="106">
        <f t="shared" si="0"/>
        <v>288.7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6.5" thickTop="1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4002</v>
      </c>
      <c r="H40" s="120">
        <v>1</v>
      </c>
      <c r="I40" s="47" t="s">
        <v>3786</v>
      </c>
      <c r="J40" s="114">
        <v>192</v>
      </c>
      <c r="K40" s="106">
        <f t="shared" si="0"/>
        <v>192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6.5" thickTop="1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4003</v>
      </c>
      <c r="H41" s="120">
        <v>1</v>
      </c>
      <c r="I41" s="47" t="s">
        <v>3786</v>
      </c>
      <c r="J41" s="114">
        <v>285</v>
      </c>
      <c r="K41" s="106">
        <f t="shared" si="0"/>
        <v>285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6.5" thickTop="1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4004</v>
      </c>
      <c r="H42" s="120">
        <v>8</v>
      </c>
      <c r="I42" s="47" t="s">
        <v>3786</v>
      </c>
      <c r="J42" s="114">
        <v>19.8</v>
      </c>
      <c r="K42" s="106">
        <f t="shared" si="0"/>
        <v>158.4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6.5" thickTop="1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4005</v>
      </c>
      <c r="H43" s="120">
        <v>1</v>
      </c>
      <c r="I43" s="47" t="s">
        <v>3786</v>
      </c>
      <c r="J43" s="114">
        <v>25</v>
      </c>
      <c r="K43" s="106">
        <f t="shared" si="0"/>
        <v>25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6.5" thickTop="1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4006</v>
      </c>
      <c r="H44" s="120">
        <v>2.1</v>
      </c>
      <c r="I44" s="47" t="s">
        <v>3695</v>
      </c>
      <c r="J44" s="114">
        <v>90</v>
      </c>
      <c r="K44" s="106">
        <f t="shared" si="0"/>
        <v>189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6.5" thickTop="1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41" t="s">
        <v>4007</v>
      </c>
      <c r="H45" s="120">
        <v>1</v>
      </c>
      <c r="I45" s="47" t="s">
        <v>3786</v>
      </c>
      <c r="J45" s="114">
        <v>8</v>
      </c>
      <c r="K45" s="106">
        <f t="shared" si="0"/>
        <v>8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6.5" thickTop="1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41" t="s">
        <v>4008</v>
      </c>
      <c r="H46" s="120">
        <v>2</v>
      </c>
      <c r="I46" s="47" t="s">
        <v>3702</v>
      </c>
      <c r="J46" s="114">
        <v>50</v>
      </c>
      <c r="K46" s="106">
        <f t="shared" si="0"/>
        <v>100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6.5" thickTop="1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41" t="s">
        <v>4009</v>
      </c>
      <c r="H47" s="120">
        <v>2.8</v>
      </c>
      <c r="I47" s="47" t="s">
        <v>3695</v>
      </c>
      <c r="J47" s="114">
        <v>60</v>
      </c>
      <c r="K47" s="106">
        <f t="shared" si="0"/>
        <v>168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16.5" thickTop="1" thickBot="1" x14ac:dyDescent="0.3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41" t="s">
        <v>4010</v>
      </c>
      <c r="H48" s="120">
        <v>2</v>
      </c>
      <c r="I48" s="47" t="s">
        <v>3702</v>
      </c>
      <c r="J48" s="114">
        <v>45</v>
      </c>
      <c r="K48" s="106">
        <f t="shared" si="0"/>
        <v>90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16.5" thickTop="1" thickBot="1" x14ac:dyDescent="0.3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41" t="s">
        <v>4011</v>
      </c>
      <c r="H49" s="120">
        <v>2</v>
      </c>
      <c r="I49" s="47" t="s">
        <v>3786</v>
      </c>
      <c r="J49" s="114">
        <v>258</v>
      </c>
      <c r="K49" s="106">
        <f t="shared" si="0"/>
        <v>516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16.5" thickTop="1" thickBot="1" x14ac:dyDescent="0.3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41" t="s">
        <v>4012</v>
      </c>
      <c r="H50" s="120">
        <v>1</v>
      </c>
      <c r="I50" s="47" t="s">
        <v>3786</v>
      </c>
      <c r="J50" s="114">
        <v>194</v>
      </c>
      <c r="K50" s="106">
        <f t="shared" si="0"/>
        <v>194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16.5" thickTop="1" thickBot="1" x14ac:dyDescent="0.3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41" t="s">
        <v>4013</v>
      </c>
      <c r="H51" s="120">
        <v>1</v>
      </c>
      <c r="I51" s="47" t="s">
        <v>3786</v>
      </c>
      <c r="J51" s="114">
        <v>55</v>
      </c>
      <c r="K51" s="106">
        <f t="shared" si="0"/>
        <v>55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16.5" thickTop="1" thickBot="1" x14ac:dyDescent="0.3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41" t="s">
        <v>4014</v>
      </c>
      <c r="H52" s="120">
        <v>12</v>
      </c>
      <c r="I52" s="47" t="s">
        <v>3786</v>
      </c>
      <c r="J52" s="114">
        <v>20</v>
      </c>
      <c r="K52" s="106">
        <f t="shared" si="0"/>
        <v>240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16.5" thickTop="1" thickBot="1" x14ac:dyDescent="0.3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41" t="s">
        <v>4015</v>
      </c>
      <c r="H53" s="120">
        <v>1</v>
      </c>
      <c r="I53" s="47" t="s">
        <v>3786</v>
      </c>
      <c r="J53" s="114">
        <v>98</v>
      </c>
      <c r="K53" s="106">
        <f t="shared" si="0"/>
        <v>98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16.5" thickTop="1" thickBot="1" x14ac:dyDescent="0.3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41" t="s">
        <v>4016</v>
      </c>
      <c r="H54" s="120">
        <v>1</v>
      </c>
      <c r="I54" s="47" t="s">
        <v>3786</v>
      </c>
      <c r="J54" s="114">
        <v>5</v>
      </c>
      <c r="K54" s="106">
        <f t="shared" si="0"/>
        <v>5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16.5" thickTop="1" thickBot="1" x14ac:dyDescent="0.3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41" t="s">
        <v>4017</v>
      </c>
      <c r="H55" s="120">
        <v>4</v>
      </c>
      <c r="I55" s="47" t="s">
        <v>3786</v>
      </c>
      <c r="J55" s="114">
        <v>28.7</v>
      </c>
      <c r="K55" s="106">
        <f t="shared" si="0"/>
        <v>114.8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16.5" thickTop="1" thickBot="1" x14ac:dyDescent="0.3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41" t="s">
        <v>4018</v>
      </c>
      <c r="H56" s="120">
        <v>1</v>
      </c>
      <c r="I56" s="47" t="s">
        <v>3786</v>
      </c>
      <c r="J56" s="114">
        <v>230</v>
      </c>
      <c r="K56" s="106">
        <f t="shared" si="0"/>
        <v>230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16.5" thickTop="1" thickBot="1" x14ac:dyDescent="0.3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41" t="s">
        <v>4019</v>
      </c>
      <c r="H57" s="120">
        <v>1</v>
      </c>
      <c r="I57" s="47" t="s">
        <v>3786</v>
      </c>
      <c r="J57" s="114">
        <v>6980</v>
      </c>
      <c r="K57" s="106">
        <f t="shared" si="0"/>
        <v>6980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16.5" thickTop="1" thickBot="1" x14ac:dyDescent="0.3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41" t="s">
        <v>4020</v>
      </c>
      <c r="H58" s="120">
        <v>0.9</v>
      </c>
      <c r="I58" s="47" t="s">
        <v>3695</v>
      </c>
      <c r="J58" s="114">
        <v>1430</v>
      </c>
      <c r="K58" s="106">
        <f t="shared" si="0"/>
        <v>1287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16.5" thickTop="1" thickBot="1" x14ac:dyDescent="0.3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41" t="s">
        <v>4021</v>
      </c>
      <c r="H59" s="120">
        <v>1</v>
      </c>
      <c r="I59" s="47" t="s">
        <v>3728</v>
      </c>
      <c r="J59" s="114">
        <v>620</v>
      </c>
      <c r="K59" s="106">
        <f t="shared" si="0"/>
        <v>620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16.5" thickTop="1" thickBot="1" x14ac:dyDescent="0.3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41" t="s">
        <v>4022</v>
      </c>
      <c r="H60" s="120">
        <v>2</v>
      </c>
      <c r="I60" s="47" t="s">
        <v>3786</v>
      </c>
      <c r="J60" s="114">
        <v>545</v>
      </c>
      <c r="K60" s="106">
        <f t="shared" si="0"/>
        <v>1090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16.5" thickTop="1" thickBot="1" x14ac:dyDescent="0.3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41" t="s">
        <v>4023</v>
      </c>
      <c r="H61" s="120">
        <v>4</v>
      </c>
      <c r="I61" s="47" t="s">
        <v>3786</v>
      </c>
      <c r="J61" s="114">
        <v>198</v>
      </c>
      <c r="K61" s="106">
        <f t="shared" si="0"/>
        <v>792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16.5" thickTop="1" thickBot="1" x14ac:dyDescent="0.3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41" t="s">
        <v>4024</v>
      </c>
      <c r="H62" s="120">
        <v>6</v>
      </c>
      <c r="I62" s="47" t="s">
        <v>3786</v>
      </c>
      <c r="J62" s="114">
        <v>387</v>
      </c>
      <c r="K62" s="106">
        <f t="shared" si="0"/>
        <v>2322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16.5" thickTop="1" thickBot="1" x14ac:dyDescent="0.3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41" t="s">
        <v>4025</v>
      </c>
      <c r="H63" s="120">
        <v>2</v>
      </c>
      <c r="I63" s="47" t="s">
        <v>3786</v>
      </c>
      <c r="J63" s="114">
        <v>492</v>
      </c>
      <c r="K63" s="106">
        <f t="shared" si="0"/>
        <v>984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16.5" thickTop="1" thickBot="1" x14ac:dyDescent="0.3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41" t="s">
        <v>4026</v>
      </c>
      <c r="H64" s="120">
        <v>2</v>
      </c>
      <c r="I64" s="47" t="s">
        <v>3786</v>
      </c>
      <c r="J64" s="114">
        <v>820</v>
      </c>
      <c r="K64" s="106">
        <f t="shared" si="0"/>
        <v>1640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16.5" thickTop="1" thickBot="1" x14ac:dyDescent="0.3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41" t="s">
        <v>4027</v>
      </c>
      <c r="H65" s="120">
        <v>2</v>
      </c>
      <c r="I65" s="47" t="s">
        <v>3786</v>
      </c>
      <c r="J65" s="114">
        <v>325</v>
      </c>
      <c r="K65" s="106">
        <f t="shared" si="0"/>
        <v>650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16.5" thickTop="1" thickBot="1" x14ac:dyDescent="0.3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41" t="s">
        <v>4028</v>
      </c>
      <c r="H66" s="120">
        <v>2</v>
      </c>
      <c r="I66" s="47" t="s">
        <v>3786</v>
      </c>
      <c r="J66" s="114">
        <v>347</v>
      </c>
      <c r="K66" s="106">
        <f t="shared" si="0"/>
        <v>694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16.5" thickTop="1" thickBot="1" x14ac:dyDescent="0.3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41" t="s">
        <v>4029</v>
      </c>
      <c r="H67" s="120">
        <v>6</v>
      </c>
      <c r="I67" s="47" t="s">
        <v>3786</v>
      </c>
      <c r="J67" s="114">
        <v>284</v>
      </c>
      <c r="K67" s="106">
        <f t="shared" si="0"/>
        <v>1704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16.5" thickTop="1" thickBot="1" x14ac:dyDescent="0.3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41" t="s">
        <v>4030</v>
      </c>
      <c r="H68" s="120">
        <v>8</v>
      </c>
      <c r="I68" s="47" t="s">
        <v>3786</v>
      </c>
      <c r="J68" s="114">
        <v>250</v>
      </c>
      <c r="K68" s="106">
        <f t="shared" si="0"/>
        <v>2000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16.5" thickTop="1" thickBot="1" x14ac:dyDescent="0.3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41" t="s">
        <v>4031</v>
      </c>
      <c r="H69" s="120">
        <v>2</v>
      </c>
      <c r="I69" s="47" t="s">
        <v>3786</v>
      </c>
      <c r="J69" s="114">
        <v>1028</v>
      </c>
      <c r="K69" s="106">
        <f t="shared" si="0"/>
        <v>2056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16.5" thickTop="1" thickBot="1" x14ac:dyDescent="0.3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41" t="s">
        <v>4032</v>
      </c>
      <c r="H70" s="120">
        <v>2</v>
      </c>
      <c r="I70" s="47" t="s">
        <v>3786</v>
      </c>
      <c r="J70" s="114">
        <v>295</v>
      </c>
      <c r="K70" s="106">
        <f t="shared" si="0"/>
        <v>590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16.5" thickTop="1" thickBot="1" x14ac:dyDescent="0.3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41" t="s">
        <v>4033</v>
      </c>
      <c r="H71" s="120">
        <v>2</v>
      </c>
      <c r="I71" s="47" t="s">
        <v>3786</v>
      </c>
      <c r="J71" s="114">
        <v>468</v>
      </c>
      <c r="K71" s="106">
        <f t="shared" si="0"/>
        <v>936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16.5" thickTop="1" thickBot="1" x14ac:dyDescent="0.3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41" t="s">
        <v>4034</v>
      </c>
      <c r="H72" s="120">
        <v>8</v>
      </c>
      <c r="I72" s="47" t="s">
        <v>3786</v>
      </c>
      <c r="J72" s="114">
        <v>13</v>
      </c>
      <c r="K72" s="106">
        <f t="shared" si="0"/>
        <v>104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16.5" thickTop="1" thickBot="1" x14ac:dyDescent="0.3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41" t="s">
        <v>4035</v>
      </c>
      <c r="H73" s="120">
        <v>4</v>
      </c>
      <c r="I73" s="47" t="s">
        <v>3786</v>
      </c>
      <c r="J73" s="114">
        <v>32</v>
      </c>
      <c r="K73" s="106">
        <f t="shared" si="0"/>
        <v>128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16.5" thickTop="1" thickBot="1" x14ac:dyDescent="0.3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41" t="s">
        <v>4036</v>
      </c>
      <c r="H74" s="120">
        <v>4</v>
      </c>
      <c r="I74" s="47" t="s">
        <v>3786</v>
      </c>
      <c r="J74" s="114">
        <v>25</v>
      </c>
      <c r="K74" s="106">
        <f t="shared" si="0"/>
        <v>100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16.5" thickTop="1" thickBot="1" x14ac:dyDescent="0.3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41" t="s">
        <v>4037</v>
      </c>
      <c r="H75" s="120">
        <v>4</v>
      </c>
      <c r="I75" s="47" t="s">
        <v>3786</v>
      </c>
      <c r="J75" s="114">
        <v>48</v>
      </c>
      <c r="K75" s="106">
        <f t="shared" si="0"/>
        <v>192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16.5" thickTop="1" thickBot="1" x14ac:dyDescent="0.3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41" t="s">
        <v>4038</v>
      </c>
      <c r="H76" s="120">
        <v>1</v>
      </c>
      <c r="I76" s="47" t="s">
        <v>3786</v>
      </c>
      <c r="J76" s="114">
        <v>728</v>
      </c>
      <c r="K76" s="106">
        <f t="shared" si="0"/>
        <v>728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16.5" thickTop="1" thickBot="1" x14ac:dyDescent="0.3">
      <c r="A77" s="47"/>
      <c r="B77" s="117">
        <f>IF(AND(G77&lt;&gt;"",H77&gt;0,I77&lt;&gt;"",J77&lt;&gt;0,K77&lt;&gt;0),COUNT($B$11:B76)+1,"")</f>
        <v>66</v>
      </c>
      <c r="C77" s="34">
        <v>66</v>
      </c>
      <c r="D77" s="91"/>
      <c r="E77" s="47"/>
      <c r="F77" s="68"/>
      <c r="G77" s="41" t="s">
        <v>4039</v>
      </c>
      <c r="H77" s="120">
        <v>1</v>
      </c>
      <c r="I77" s="47" t="s">
        <v>3786</v>
      </c>
      <c r="J77" s="114">
        <v>388</v>
      </c>
      <c r="K77" s="106">
        <f t="shared" si="0"/>
        <v>388</v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16.5" thickTop="1" thickBot="1" x14ac:dyDescent="0.3">
      <c r="A78" s="47"/>
      <c r="B78" s="117">
        <f>IF(AND(G78&lt;&gt;"",H78&gt;0,I78&lt;&gt;"",J78&lt;&gt;0,K78&lt;&gt;0),COUNT($B$11:B77)+1,"")</f>
        <v>67</v>
      </c>
      <c r="C78" s="34">
        <v>67</v>
      </c>
      <c r="D78" s="91"/>
      <c r="E78" s="47"/>
      <c r="F78" s="68"/>
      <c r="G78" s="41" t="s">
        <v>4040</v>
      </c>
      <c r="H78" s="120">
        <v>1</v>
      </c>
      <c r="I78" s="47" t="s">
        <v>3786</v>
      </c>
      <c r="J78" s="114">
        <v>585</v>
      </c>
      <c r="K78" s="106">
        <f t="shared" si="0"/>
        <v>585</v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16.5" thickTop="1" thickBot="1" x14ac:dyDescent="0.3">
      <c r="A79" s="47"/>
      <c r="B79" s="117">
        <f>IF(AND(G79&lt;&gt;"",H79&gt;0,I79&lt;&gt;"",J79&lt;&gt;0,K79&lt;&gt;0),COUNT($B$11:B78)+1,"")</f>
        <v>68</v>
      </c>
      <c r="C79" s="34">
        <v>68</v>
      </c>
      <c r="D79" s="91"/>
      <c r="E79" s="47"/>
      <c r="F79" s="68"/>
      <c r="G79" s="41" t="s">
        <v>4041</v>
      </c>
      <c r="H79" s="120">
        <v>2</v>
      </c>
      <c r="I79" s="47" t="s">
        <v>3786</v>
      </c>
      <c r="J79" s="114">
        <v>198</v>
      </c>
      <c r="K79" s="106">
        <f t="shared" ref="K79:K113" si="1">IFERROR(IF(H79*J79&lt;&gt;0,ROUND(ROUND(H79,4)*ROUND(J79,4),2),""),"")</f>
        <v>396</v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16.5" thickTop="1" thickBot="1" x14ac:dyDescent="0.3">
      <c r="A80" s="47"/>
      <c r="B80" s="117">
        <f>IF(AND(G80&lt;&gt;"",H80&gt;0,I80&lt;&gt;"",J80&lt;&gt;0,K80&lt;&gt;0),COUNT($B$11:B79)+1,"")</f>
        <v>69</v>
      </c>
      <c r="C80" s="34">
        <v>69</v>
      </c>
      <c r="D80" s="91"/>
      <c r="E80" s="47"/>
      <c r="F80" s="68"/>
      <c r="G80" s="41" t="s">
        <v>4042</v>
      </c>
      <c r="H80" s="120">
        <v>1</v>
      </c>
      <c r="I80" s="47" t="s">
        <v>3786</v>
      </c>
      <c r="J80" s="114">
        <v>794</v>
      </c>
      <c r="K80" s="106">
        <f t="shared" si="1"/>
        <v>794</v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16.5" thickTop="1" thickBot="1" x14ac:dyDescent="0.3">
      <c r="A81" s="47"/>
      <c r="B81" s="117">
        <f>IF(AND(G81&lt;&gt;"",H81&gt;0,I81&lt;&gt;"",J81&lt;&gt;0,K81&lt;&gt;0),COUNT($B$11:B80)+1,"")</f>
        <v>70</v>
      </c>
      <c r="C81" s="34">
        <v>70</v>
      </c>
      <c r="D81" s="91"/>
      <c r="E81" s="47"/>
      <c r="F81" s="68"/>
      <c r="G81" s="41" t="s">
        <v>4043</v>
      </c>
      <c r="H81" s="120">
        <v>1</v>
      </c>
      <c r="I81" s="47" t="s">
        <v>3786</v>
      </c>
      <c r="J81" s="114">
        <v>330</v>
      </c>
      <c r="K81" s="106">
        <f t="shared" si="1"/>
        <v>330</v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16.5" thickTop="1" thickBot="1" x14ac:dyDescent="0.3">
      <c r="A82" s="47"/>
      <c r="B82" s="117">
        <f>IF(AND(G82&lt;&gt;"",H82&gt;0,I82&lt;&gt;"",J82&lt;&gt;0,K82&lt;&gt;0),COUNT($B$11:B81)+1,"")</f>
        <v>71</v>
      </c>
      <c r="C82" s="34">
        <v>71</v>
      </c>
      <c r="D82" s="91"/>
      <c r="E82" s="47"/>
      <c r="F82" s="68"/>
      <c r="G82" s="41" t="s">
        <v>4044</v>
      </c>
      <c r="H82" s="120">
        <v>1</v>
      </c>
      <c r="I82" s="47" t="s">
        <v>3786</v>
      </c>
      <c r="J82" s="114">
        <v>326</v>
      </c>
      <c r="K82" s="106">
        <f t="shared" si="1"/>
        <v>326</v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16.5" thickTop="1" thickBot="1" x14ac:dyDescent="0.3">
      <c r="A83" s="47"/>
      <c r="B83" s="117">
        <f>IF(AND(G83&lt;&gt;"",H83&gt;0,I83&lt;&gt;"",J83&lt;&gt;0,K83&lt;&gt;0),COUNT($B$11:B82)+1,"")</f>
        <v>72</v>
      </c>
      <c r="C83" s="34">
        <v>72</v>
      </c>
      <c r="D83" s="91"/>
      <c r="E83" s="47"/>
      <c r="F83" s="68"/>
      <c r="G83" s="41" t="s">
        <v>4045</v>
      </c>
      <c r="H83" s="120">
        <v>2</v>
      </c>
      <c r="I83" s="47" t="s">
        <v>3786</v>
      </c>
      <c r="J83" s="114">
        <v>188</v>
      </c>
      <c r="K83" s="106">
        <f t="shared" si="1"/>
        <v>376</v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16.5" thickTop="1" thickBot="1" x14ac:dyDescent="0.3">
      <c r="A84" s="47"/>
      <c r="B84" s="117">
        <f>IF(AND(G84&lt;&gt;"",H84&gt;0,I84&lt;&gt;"",J84&lt;&gt;0,K84&lt;&gt;0),COUNT($B$11:B83)+1,"")</f>
        <v>73</v>
      </c>
      <c r="C84" s="34">
        <v>73</v>
      </c>
      <c r="D84" s="91"/>
      <c r="E84" s="47"/>
      <c r="F84" s="68"/>
      <c r="G84" s="41" t="s">
        <v>4046</v>
      </c>
      <c r="H84" s="120">
        <v>2</v>
      </c>
      <c r="I84" s="47" t="s">
        <v>3786</v>
      </c>
      <c r="J84" s="114">
        <v>514</v>
      </c>
      <c r="K84" s="106">
        <f t="shared" si="1"/>
        <v>1028</v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ht="16.5" thickTop="1" thickBot="1" x14ac:dyDescent="0.3">
      <c r="A85" s="47"/>
      <c r="B85" s="117">
        <f>IF(AND(G85&lt;&gt;"",H85&gt;0,I85&lt;&gt;"",J85&lt;&gt;0,K85&lt;&gt;0),COUNT($B$11:B84)+1,"")</f>
        <v>74</v>
      </c>
      <c r="C85" s="34">
        <v>74</v>
      </c>
      <c r="D85" s="91"/>
      <c r="E85" s="47"/>
      <c r="F85" s="68"/>
      <c r="G85" s="41" t="s">
        <v>4047</v>
      </c>
      <c r="H85" s="120">
        <v>3</v>
      </c>
      <c r="I85" s="47" t="s">
        <v>3786</v>
      </c>
      <c r="J85" s="114">
        <v>12</v>
      </c>
      <c r="K85" s="106">
        <f t="shared" si="1"/>
        <v>36</v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16.5" thickTop="1" thickBot="1" x14ac:dyDescent="0.3">
      <c r="A86" s="47"/>
      <c r="B86" s="117">
        <f>IF(AND(G86&lt;&gt;"",H86&gt;0,I86&lt;&gt;"",J86&lt;&gt;0,K86&lt;&gt;0),COUNT($B$11:B85)+1,"")</f>
        <v>75</v>
      </c>
      <c r="C86" s="34">
        <v>75</v>
      </c>
      <c r="D86" s="91"/>
      <c r="E86" s="47"/>
      <c r="F86" s="68"/>
      <c r="G86" s="41" t="s">
        <v>4048</v>
      </c>
      <c r="H86" s="120">
        <v>4</v>
      </c>
      <c r="I86" s="47" t="s">
        <v>3786</v>
      </c>
      <c r="J86" s="114">
        <v>179</v>
      </c>
      <c r="K86" s="106">
        <f t="shared" si="1"/>
        <v>716</v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16.5" thickTop="1" thickBot="1" x14ac:dyDescent="0.3">
      <c r="A87" s="47"/>
      <c r="B87" s="117">
        <f>IF(AND(G87&lt;&gt;"",H87&gt;0,I87&lt;&gt;"",J87&lt;&gt;0,K87&lt;&gt;0),COUNT($B$11:B86)+1,"")</f>
        <v>76</v>
      </c>
      <c r="C87" s="34">
        <v>76</v>
      </c>
      <c r="D87" s="91"/>
      <c r="E87" s="47"/>
      <c r="F87" s="68"/>
      <c r="G87" s="41" t="s">
        <v>4049</v>
      </c>
      <c r="H87" s="120">
        <v>8</v>
      </c>
      <c r="I87" s="47" t="s">
        <v>3786</v>
      </c>
      <c r="J87" s="114">
        <v>13</v>
      </c>
      <c r="K87" s="106">
        <f t="shared" si="1"/>
        <v>104</v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16.5" thickTop="1" thickBot="1" x14ac:dyDescent="0.3">
      <c r="A88" s="47"/>
      <c r="B88" s="117">
        <f>IF(AND(G88&lt;&gt;"",H88&gt;0,I88&lt;&gt;"",J88&lt;&gt;0,K88&lt;&gt;0),COUNT($B$11:B87)+1,"")</f>
        <v>77</v>
      </c>
      <c r="C88" s="34">
        <v>77</v>
      </c>
      <c r="D88" s="91"/>
      <c r="E88" s="47"/>
      <c r="F88" s="68"/>
      <c r="G88" s="41" t="s">
        <v>4050</v>
      </c>
      <c r="H88" s="120">
        <v>8</v>
      </c>
      <c r="I88" s="47" t="s">
        <v>3786</v>
      </c>
      <c r="J88" s="114">
        <v>16</v>
      </c>
      <c r="K88" s="106">
        <f t="shared" si="1"/>
        <v>128</v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16.5" thickTop="1" thickBot="1" x14ac:dyDescent="0.3">
      <c r="A89" s="47"/>
      <c r="B89" s="117">
        <f>IF(AND(G89&lt;&gt;"",H89&gt;0,I89&lt;&gt;"",J89&lt;&gt;0,K89&lt;&gt;0),COUNT($B$11:B88)+1,"")</f>
        <v>78</v>
      </c>
      <c r="C89" s="34">
        <v>78</v>
      </c>
      <c r="D89" s="91"/>
      <c r="E89" s="47"/>
      <c r="F89" s="68"/>
      <c r="G89" s="41" t="s">
        <v>4051</v>
      </c>
      <c r="H89" s="120">
        <v>2</v>
      </c>
      <c r="I89" s="47" t="s">
        <v>3786</v>
      </c>
      <c r="J89" s="114">
        <v>220</v>
      </c>
      <c r="K89" s="106">
        <f t="shared" si="1"/>
        <v>440</v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16.5" thickTop="1" thickBot="1" x14ac:dyDescent="0.3">
      <c r="A90" s="47"/>
      <c r="B90" s="117">
        <f>IF(AND(G90&lt;&gt;"",H90&gt;0,I90&lt;&gt;"",J90&lt;&gt;0,K90&lt;&gt;0),COUNT($B$11:B89)+1,"")</f>
        <v>79</v>
      </c>
      <c r="C90" s="34">
        <v>79</v>
      </c>
      <c r="D90" s="91"/>
      <c r="E90" s="47"/>
      <c r="F90" s="68"/>
      <c r="G90" s="41" t="s">
        <v>4052</v>
      </c>
      <c r="H90" s="120">
        <v>2</v>
      </c>
      <c r="I90" s="47" t="s">
        <v>3786</v>
      </c>
      <c r="J90" s="114">
        <v>320</v>
      </c>
      <c r="K90" s="106">
        <f t="shared" si="1"/>
        <v>640</v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16.5" thickTop="1" thickBot="1" x14ac:dyDescent="0.3">
      <c r="A91" s="47"/>
      <c r="B91" s="117">
        <f>IF(AND(G91&lt;&gt;"",H91&gt;0,I91&lt;&gt;"",J91&lt;&gt;0,K91&lt;&gt;0),COUNT($B$11:B90)+1,"")</f>
        <v>80</v>
      </c>
      <c r="C91" s="34">
        <v>80</v>
      </c>
      <c r="D91" s="91"/>
      <c r="E91" s="47"/>
      <c r="F91" s="68"/>
      <c r="G91" s="41" t="s">
        <v>4053</v>
      </c>
      <c r="H91" s="120">
        <v>4</v>
      </c>
      <c r="I91" s="47" t="s">
        <v>3786</v>
      </c>
      <c r="J91" s="114">
        <v>19</v>
      </c>
      <c r="K91" s="106">
        <f t="shared" si="1"/>
        <v>76</v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16.5" thickTop="1" thickBot="1" x14ac:dyDescent="0.3">
      <c r="A92" s="47"/>
      <c r="B92" s="117">
        <f>IF(AND(G92&lt;&gt;"",H92&gt;0,I92&lt;&gt;"",J92&lt;&gt;0,K92&lt;&gt;0),COUNT($B$11:B91)+1,"")</f>
        <v>81</v>
      </c>
      <c r="C92" s="34">
        <v>81</v>
      </c>
      <c r="D92" s="91"/>
      <c r="E92" s="47"/>
      <c r="F92" s="68"/>
      <c r="G92" s="41" t="s">
        <v>4054</v>
      </c>
      <c r="H92" s="120">
        <v>2</v>
      </c>
      <c r="I92" s="47" t="s">
        <v>3786</v>
      </c>
      <c r="J92" s="114">
        <v>179</v>
      </c>
      <c r="K92" s="106">
        <f t="shared" si="1"/>
        <v>358</v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16.5" thickTop="1" thickBot="1" x14ac:dyDescent="0.3">
      <c r="A93" s="47"/>
      <c r="B93" s="117">
        <f>IF(AND(G93&lt;&gt;"",H93&gt;0,I93&lt;&gt;"",J93&lt;&gt;0,K93&lt;&gt;0),COUNT($B$11:B92)+1,"")</f>
        <v>82</v>
      </c>
      <c r="C93" s="34">
        <v>82</v>
      </c>
      <c r="D93" s="91"/>
      <c r="E93" s="47"/>
      <c r="F93" s="68"/>
      <c r="G93" s="41" t="s">
        <v>4055</v>
      </c>
      <c r="H93" s="120">
        <v>2</v>
      </c>
      <c r="I93" s="47" t="s">
        <v>3786</v>
      </c>
      <c r="J93" s="114">
        <v>248</v>
      </c>
      <c r="K93" s="106">
        <f t="shared" si="1"/>
        <v>496</v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16.5" thickTop="1" thickBot="1" x14ac:dyDescent="0.3">
      <c r="A94" s="47"/>
      <c r="B94" s="117">
        <f>IF(AND(G94&lt;&gt;"",H94&gt;0,I94&lt;&gt;"",J94&lt;&gt;0,K94&lt;&gt;0),COUNT($B$11:B93)+1,"")</f>
        <v>83</v>
      </c>
      <c r="C94" s="34">
        <v>83</v>
      </c>
      <c r="D94" s="91"/>
      <c r="E94" s="47"/>
      <c r="F94" s="68"/>
      <c r="G94" s="41" t="s">
        <v>4056</v>
      </c>
      <c r="H94" s="120">
        <v>1</v>
      </c>
      <c r="I94" s="47" t="s">
        <v>3885</v>
      </c>
      <c r="J94" s="114">
        <v>150</v>
      </c>
      <c r="K94" s="106">
        <f t="shared" si="1"/>
        <v>150</v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16.5" thickTop="1" thickBot="1" x14ac:dyDescent="0.3">
      <c r="A95" s="47"/>
      <c r="B95" s="117">
        <f>IF(AND(G95&lt;&gt;"",H95&gt;0,I95&lt;&gt;"",J95&lt;&gt;0,K95&lt;&gt;0),COUNT($B$11:B94)+1,"")</f>
        <v>84</v>
      </c>
      <c r="C95" s="34">
        <v>84</v>
      </c>
      <c r="D95" s="91"/>
      <c r="E95" s="47"/>
      <c r="F95" s="68"/>
      <c r="G95" s="41" t="s">
        <v>4057</v>
      </c>
      <c r="H95" s="120">
        <v>1</v>
      </c>
      <c r="I95" s="47" t="s">
        <v>3786</v>
      </c>
      <c r="J95" s="114">
        <v>185</v>
      </c>
      <c r="K95" s="106">
        <f t="shared" si="1"/>
        <v>185</v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16.5" thickTop="1" thickBot="1" x14ac:dyDescent="0.3">
      <c r="A96" s="47"/>
      <c r="B96" s="117">
        <f>IF(AND(G96&lt;&gt;"",H96&gt;0,I96&lt;&gt;"",J96&lt;&gt;0,K96&lt;&gt;0),COUNT($B$11:B95)+1,"")</f>
        <v>85</v>
      </c>
      <c r="C96" s="34">
        <v>85</v>
      </c>
      <c r="D96" s="91"/>
      <c r="E96" s="47"/>
      <c r="F96" s="68"/>
      <c r="G96" s="41" t="s">
        <v>4058</v>
      </c>
      <c r="H96" s="120">
        <v>1</v>
      </c>
      <c r="I96" s="47" t="s">
        <v>3702</v>
      </c>
      <c r="J96" s="114">
        <v>30</v>
      </c>
      <c r="K96" s="106">
        <f t="shared" si="1"/>
        <v>30</v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16.5" thickTop="1" thickBot="1" x14ac:dyDescent="0.3">
      <c r="A97" s="47"/>
      <c r="B97" s="117">
        <f>IF(AND(G97&lt;&gt;"",H97&gt;0,I97&lt;&gt;"",J97&lt;&gt;0,K97&lt;&gt;0),COUNT($B$11:B96)+1,"")</f>
        <v>86</v>
      </c>
      <c r="C97" s="34">
        <v>86</v>
      </c>
      <c r="D97" s="91"/>
      <c r="E97" s="47"/>
      <c r="F97" s="68"/>
      <c r="G97" s="41" t="s">
        <v>4059</v>
      </c>
      <c r="H97" s="120">
        <v>1</v>
      </c>
      <c r="I97" s="47" t="s">
        <v>3702</v>
      </c>
      <c r="J97" s="114">
        <v>6</v>
      </c>
      <c r="K97" s="106">
        <f t="shared" si="1"/>
        <v>6</v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16.5" thickTop="1" thickBot="1" x14ac:dyDescent="0.3">
      <c r="A98" s="47"/>
      <c r="B98" s="117">
        <f>IF(AND(G98&lt;&gt;"",H98&gt;0,I98&lt;&gt;"",J98&lt;&gt;0,K98&lt;&gt;0),COUNT($B$11:B97)+1,"")</f>
        <v>87</v>
      </c>
      <c r="C98" s="34">
        <v>87</v>
      </c>
      <c r="D98" s="91"/>
      <c r="E98" s="47"/>
      <c r="F98" s="68"/>
      <c r="G98" s="41" t="s">
        <v>4060</v>
      </c>
      <c r="H98" s="120">
        <v>15</v>
      </c>
      <c r="I98" s="47" t="s">
        <v>3698</v>
      </c>
      <c r="J98" s="114">
        <v>34</v>
      </c>
      <c r="K98" s="106">
        <f t="shared" si="1"/>
        <v>510</v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16.5" thickTop="1" thickBot="1" x14ac:dyDescent="0.3">
      <c r="A99" s="47"/>
      <c r="B99" s="117">
        <f>IF(AND(G99&lt;&gt;"",H99&gt;0,I99&lt;&gt;"",J99&lt;&gt;0,K99&lt;&gt;0),COUNT($B$11:B98)+1,"")</f>
        <v>88</v>
      </c>
      <c r="C99" s="34">
        <v>88</v>
      </c>
      <c r="D99" s="91"/>
      <c r="E99" s="47"/>
      <c r="F99" s="68"/>
      <c r="G99" s="41" t="s">
        <v>4061</v>
      </c>
      <c r="H99" s="120">
        <v>20</v>
      </c>
      <c r="I99" s="47" t="s">
        <v>3698</v>
      </c>
      <c r="J99" s="114">
        <v>29</v>
      </c>
      <c r="K99" s="106">
        <f t="shared" si="1"/>
        <v>580</v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16.5" thickTop="1" thickBot="1" x14ac:dyDescent="0.3">
      <c r="A100" s="47"/>
      <c r="B100" s="117">
        <f>IF(AND(G100&lt;&gt;"",H100&gt;0,I100&lt;&gt;"",J100&lt;&gt;0,K100&lt;&gt;0),COUNT($B$11:B99)+1,"")</f>
        <v>89</v>
      </c>
      <c r="C100" s="34">
        <v>89</v>
      </c>
      <c r="D100" s="91"/>
      <c r="E100" s="47"/>
      <c r="F100" s="68"/>
      <c r="G100" s="41" t="s">
        <v>4062</v>
      </c>
      <c r="H100" s="120">
        <v>5.5</v>
      </c>
      <c r="I100" s="47" t="s">
        <v>3724</v>
      </c>
      <c r="J100" s="114">
        <v>565</v>
      </c>
      <c r="K100" s="106">
        <f t="shared" si="1"/>
        <v>3107.5</v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16.5" thickTop="1" thickBot="1" x14ac:dyDescent="0.3">
      <c r="A101" s="47"/>
      <c r="B101" s="117">
        <f>IF(AND(G101&lt;&gt;"",H101&gt;0,I101&lt;&gt;"",J101&lt;&gt;0,K101&lt;&gt;0),COUNT($B$11:B100)+1,"")</f>
        <v>90</v>
      </c>
      <c r="C101" s="34">
        <v>90</v>
      </c>
      <c r="D101" s="91"/>
      <c r="E101" s="47"/>
      <c r="F101" s="68"/>
      <c r="G101" s="41" t="s">
        <v>4063</v>
      </c>
      <c r="H101" s="120">
        <v>24</v>
      </c>
      <c r="I101" s="47" t="s">
        <v>3698</v>
      </c>
      <c r="J101" s="114">
        <v>39.700000000000003</v>
      </c>
      <c r="K101" s="106">
        <f t="shared" si="1"/>
        <v>952.8</v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6.5" thickTop="1" thickBot="1" x14ac:dyDescent="0.3">
      <c r="A102" s="47"/>
      <c r="B102" s="117">
        <f>IF(AND(G102&lt;&gt;"",H102&gt;0,I102&lt;&gt;"",J102&lt;&gt;0,K102&lt;&gt;0),COUNT($B$11:B101)+1,"")</f>
        <v>91</v>
      </c>
      <c r="C102" s="34">
        <v>91</v>
      </c>
      <c r="D102" s="91"/>
      <c r="E102" s="47"/>
      <c r="F102" s="68"/>
      <c r="G102" s="41" t="s">
        <v>4064</v>
      </c>
      <c r="H102" s="120">
        <v>30</v>
      </c>
      <c r="I102" s="47" t="s">
        <v>3702</v>
      </c>
      <c r="J102" s="114">
        <v>18</v>
      </c>
      <c r="K102" s="106">
        <f t="shared" si="1"/>
        <v>540</v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16.5" thickTop="1" thickBot="1" x14ac:dyDescent="0.3">
      <c r="A103" s="47"/>
      <c r="B103" s="117">
        <f>IF(AND(G103&lt;&gt;"",H103&gt;0,I103&lt;&gt;"",J103&lt;&gt;0,K103&lt;&gt;0),COUNT($B$11:B102)+1,"")</f>
        <v>92</v>
      </c>
      <c r="C103" s="34">
        <v>92</v>
      </c>
      <c r="D103" s="91"/>
      <c r="E103" s="47"/>
      <c r="F103" s="68"/>
      <c r="G103" s="41" t="s">
        <v>4065</v>
      </c>
      <c r="H103" s="120">
        <v>85</v>
      </c>
      <c r="I103" s="47" t="s">
        <v>3702</v>
      </c>
      <c r="J103" s="114">
        <v>10</v>
      </c>
      <c r="K103" s="106">
        <f t="shared" si="1"/>
        <v>850</v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16.5" thickTop="1" thickBot="1" x14ac:dyDescent="0.3">
      <c r="A104" s="47"/>
      <c r="B104" s="117">
        <f>IF(AND(G104&lt;&gt;"",H104&gt;0,I104&lt;&gt;"",J104&lt;&gt;0,K104&lt;&gt;0),COUNT($B$11:B103)+1,"")</f>
        <v>93</v>
      </c>
      <c r="C104" s="34">
        <v>93</v>
      </c>
      <c r="D104" s="91"/>
      <c r="E104" s="47"/>
      <c r="F104" s="68"/>
      <c r="G104" s="41" t="s">
        <v>4066</v>
      </c>
      <c r="H104" s="120">
        <v>25</v>
      </c>
      <c r="I104" s="47" t="s">
        <v>3702</v>
      </c>
      <c r="J104" s="114">
        <v>45</v>
      </c>
      <c r="K104" s="106">
        <f t="shared" si="1"/>
        <v>1125</v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16.5" thickTop="1" thickBot="1" x14ac:dyDescent="0.3">
      <c r="A105" s="47"/>
      <c r="B105" s="117">
        <f>IF(AND(G105&lt;&gt;"",H105&gt;0,I105&lt;&gt;"",J105&lt;&gt;0,K105&lt;&gt;0),COUNT($B$11:B104)+1,"")</f>
        <v>94</v>
      </c>
      <c r="C105" s="34">
        <v>94</v>
      </c>
      <c r="D105" s="91"/>
      <c r="E105" s="47"/>
      <c r="F105" s="68"/>
      <c r="G105" s="41" t="s">
        <v>4067</v>
      </c>
      <c r="H105" s="120">
        <v>245</v>
      </c>
      <c r="I105" s="47" t="s">
        <v>3702</v>
      </c>
      <c r="J105" s="114">
        <v>3.5</v>
      </c>
      <c r="K105" s="106">
        <f t="shared" si="1"/>
        <v>857.5</v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16.5" thickTop="1" thickBot="1" x14ac:dyDescent="0.3">
      <c r="A106" s="47"/>
      <c r="B106" s="117">
        <f>IF(AND(G106&lt;&gt;"",H106&gt;0,I106&lt;&gt;"",J106&lt;&gt;0,K106&lt;&gt;0),COUNT($B$11:B105)+1,"")</f>
        <v>95</v>
      </c>
      <c r="C106" s="34">
        <v>95</v>
      </c>
      <c r="D106" s="91"/>
      <c r="E106" s="47"/>
      <c r="F106" s="68"/>
      <c r="G106" s="41" t="s">
        <v>4068</v>
      </c>
      <c r="H106" s="120">
        <v>480</v>
      </c>
      <c r="I106" s="47" t="s">
        <v>3701</v>
      </c>
      <c r="J106" s="114">
        <v>22</v>
      </c>
      <c r="K106" s="106">
        <f t="shared" si="1"/>
        <v>10560</v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15.75" thickTop="1" x14ac:dyDescent="0.25">
      <c r="A107" s="47"/>
      <c r="B107" s="117">
        <f>IF(AND(G107&lt;&gt;"",H107&gt;0,I107&lt;&gt;"",J107&lt;&gt;0,K107&lt;&gt;0),COUNT($B$11:B106)+1,"")</f>
        <v>96</v>
      </c>
      <c r="C107" s="34">
        <v>96</v>
      </c>
      <c r="D107" s="91"/>
      <c r="E107" s="47"/>
      <c r="F107" s="68"/>
      <c r="G107" s="41" t="s">
        <v>4069</v>
      </c>
      <c r="H107" s="114">
        <v>1</v>
      </c>
      <c r="I107" s="47" t="s">
        <v>3702</v>
      </c>
      <c r="J107" s="114">
        <v>37500</v>
      </c>
      <c r="K107" s="106">
        <f t="shared" si="1"/>
        <v>37500</v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5"/>
  <sheetViews>
    <sheetView tabSelected="1" workbookViewId="0">
      <selection activeCell="E105" sqref="E10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hidden="1" customWidth="1"/>
    <col min="10" max="10" width="14.140625" style="100" hidden="1" customWidth="1"/>
    <col min="11" max="11" width="10.7109375" style="44" hidden="1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8" t="s">
        <v>3679</v>
      </c>
      <c r="B1" s="159"/>
      <c r="C1" s="159"/>
      <c r="D1" s="159"/>
      <c r="E1" s="159"/>
      <c r="F1" s="159"/>
      <c r="G1" s="159"/>
      <c r="H1" s="160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Convite</v>
      </c>
      <c r="D2" s="164"/>
      <c r="E2" s="28" t="s">
        <v>151</v>
      </c>
      <c r="F2" s="29">
        <f>IF(Identificação!E2=0,"",Identificação!E2)</f>
        <v>2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39" t="s">
        <v>153</v>
      </c>
      <c r="B3" s="140"/>
      <c r="C3" s="141" t="str">
        <f>IF(Identificação!B3=0,"",Identificação!B3)</f>
        <v>reforma e recuperação da pá carregadeira FR10B</v>
      </c>
      <c r="D3" s="141"/>
      <c r="E3" s="141"/>
      <c r="F3" s="141"/>
      <c r="G3" s="141"/>
      <c r="H3" s="142"/>
      <c r="I3" s="103"/>
      <c r="J3" s="103"/>
    </row>
    <row r="4" spans="1:12" s="27" customFormat="1" ht="15.75" thickBot="1" x14ac:dyDescent="0.3">
      <c r="A4" s="18" t="s">
        <v>3793</v>
      </c>
      <c r="B4" s="26"/>
      <c r="C4" s="130" t="s">
        <v>4070</v>
      </c>
      <c r="D4" s="130"/>
      <c r="E4" s="130"/>
      <c r="F4" s="130"/>
      <c r="G4" s="22" t="s">
        <v>3754</v>
      </c>
      <c r="H4" s="79" t="s">
        <v>4071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Compras e Outros Serviços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96653.3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0" t="s">
        <v>3755</v>
      </c>
      <c r="B10" s="150" t="s">
        <v>3756</v>
      </c>
      <c r="C10" s="150" t="s">
        <v>3677</v>
      </c>
      <c r="D10" s="152" t="s">
        <v>3757</v>
      </c>
      <c r="E10" s="167" t="s">
        <v>171</v>
      </c>
      <c r="F10" s="168"/>
      <c r="G10" s="168"/>
      <c r="H10" s="168"/>
      <c r="I10" s="168"/>
      <c r="J10" s="168"/>
      <c r="K10" s="168"/>
    </row>
    <row r="11" spans="1:12" customFormat="1" ht="45" x14ac:dyDescent="0.25">
      <c r="A11" s="151"/>
      <c r="B11" s="151"/>
      <c r="C11" s="151"/>
      <c r="D11" s="15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Lubrificante spray, 300 ml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>
        <v>30</v>
      </c>
      <c r="H12" s="54">
        <f>IFERROR(IF(E12*G12&lt;&gt;0,ROUND(ROUND(E12,4)*ROUND(G12,4),2),""),"")</f>
        <v>30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Macho  1/8 x ¼</v>
      </c>
      <c r="E13" s="116">
        <f>IF('Orçamento-base'!H13&gt;0,'Orçamento-base'!H13,"")</f>
        <v>1</v>
      </c>
      <c r="F13" s="54" t="str">
        <f>IF('Orçamento-base'!I13&gt;0,'Orçamento-base'!I13,"")</f>
        <v>pc</v>
      </c>
      <c r="G13" s="114">
        <v>20</v>
      </c>
      <c r="H13" s="54">
        <f>IFERROR(IF(E13*G13&lt;&gt;0,ROUND(ROUND(E13,4)*ROUND(G13,4),2),""),"")</f>
        <v>20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Terminal curvo FJ9064 9/16 x ¼</v>
      </c>
      <c r="E14" s="169">
        <f>IF('Orçamento-base'!H14&gt;0,'Orçamento-base'!H14,"")</f>
        <v>2</v>
      </c>
      <c r="F14" s="106" t="str">
        <f>IF('Orçamento-base'!I14&gt;0,'Orçamento-base'!I14,"")</f>
        <v>pc</v>
      </c>
      <c r="G14" s="114">
        <v>30</v>
      </c>
      <c r="H14" s="106">
        <f t="shared" ref="H14:H77" si="0">IFERROR(IF(E14*G14&lt;&gt;0,ROUND(ROUND(E14,4)*ROUND(G14,4),2),""),"")</f>
        <v>60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Capa1/4</v>
      </c>
      <c r="E15" s="169">
        <f>IF('Orçamento-base'!H15&gt;0,'Orçamento-base'!H15,"")</f>
        <v>2</v>
      </c>
      <c r="F15" s="106" t="str">
        <f>IF('Orçamento-base'!I15&gt;0,'Orçamento-base'!I15,"")</f>
        <v>pc</v>
      </c>
      <c r="G15" s="114">
        <v>15</v>
      </c>
      <c r="H15" s="106">
        <f t="shared" si="0"/>
        <v>30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Parafusos, porcas e arruelas</v>
      </c>
      <c r="E16" s="169">
        <f>IF('Orçamento-base'!H16&gt;0,'Orçamento-base'!H16,"")</f>
        <v>1</v>
      </c>
      <c r="F16" s="106" t="str">
        <f>IF('Orçamento-base'!I16&gt;0,'Orçamento-base'!I16,"")</f>
        <v>kit</v>
      </c>
      <c r="G16" s="114">
        <v>766.8</v>
      </c>
      <c r="H16" s="106">
        <f t="shared" si="0"/>
        <v>766.8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Arruela de alumínio 8x12x1,5mm</v>
      </c>
      <c r="E17" s="169">
        <f>IF('Orçamento-base'!H17&gt;0,'Orçamento-base'!H17,"")</f>
        <v>8</v>
      </c>
      <c r="F17" s="106" t="str">
        <f>IF('Orçamento-base'!I17&gt;0,'Orçamento-base'!I17,"")</f>
        <v>pc</v>
      </c>
      <c r="G17" s="114">
        <v>2</v>
      </c>
      <c r="H17" s="106">
        <f t="shared" si="0"/>
        <v>16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Abraçadeira de nylon 3,6 x 80</v>
      </c>
      <c r="E18" s="169">
        <f>IF('Orçamento-base'!H18&gt;0,'Orçamento-base'!H18,"")</f>
        <v>1</v>
      </c>
      <c r="F18" s="106" t="str">
        <f>IF('Orçamento-base'!I18&gt;0,'Orçamento-base'!I18,"")</f>
        <v>jg</v>
      </c>
      <c r="G18" s="114">
        <v>96</v>
      </c>
      <c r="H18" s="106">
        <f t="shared" si="0"/>
        <v>96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Fêmea 7/8 x 5/8</v>
      </c>
      <c r="E19" s="169">
        <f>IF('Orçamento-base'!H19&gt;0,'Orçamento-base'!H19,"")</f>
        <v>1</v>
      </c>
      <c r="F19" s="106" t="str">
        <f>IF('Orçamento-base'!I19&gt;0,'Orçamento-base'!I19,"")</f>
        <v>pc</v>
      </c>
      <c r="G19" s="114">
        <v>55</v>
      </c>
      <c r="H19" s="106">
        <f t="shared" si="0"/>
        <v>55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Capa sem descasque 5/8 </v>
      </c>
      <c r="E20" s="169">
        <f>IF('Orçamento-base'!H20&gt;0,'Orçamento-base'!H20,"")</f>
        <v>2</v>
      </c>
      <c r="F20" s="106" t="str">
        <f>IF('Orçamento-base'!I20&gt;0,'Orçamento-base'!I20,"")</f>
        <v>pc</v>
      </c>
      <c r="G20" s="114">
        <v>18.7</v>
      </c>
      <c r="H20" s="106">
        <f t="shared" si="0"/>
        <v>37.4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Terminal FJ88 ¾</v>
      </c>
      <c r="E21" s="169">
        <f>IF('Orçamento-base'!H21&gt;0,'Orçamento-base'!H21,"")</f>
        <v>1</v>
      </c>
      <c r="F21" s="106" t="str">
        <f>IF('Orçamento-base'!I21&gt;0,'Orçamento-base'!I21,"")</f>
        <v>pc</v>
      </c>
      <c r="G21" s="114">
        <v>34</v>
      </c>
      <c r="H21" s="106">
        <f t="shared" si="0"/>
        <v>34</v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Capa ½</v>
      </c>
      <c r="E22" s="169">
        <f>IF('Orçamento-base'!H22&gt;0,'Orçamento-base'!H22,"")</f>
        <v>2</v>
      </c>
      <c r="F22" s="106" t="str">
        <f>IF('Orçamento-base'!I22&gt;0,'Orçamento-base'!I22,"")</f>
        <v>pc</v>
      </c>
      <c r="G22" s="114">
        <v>17</v>
      </c>
      <c r="H22" s="106">
        <f t="shared" si="0"/>
        <v>34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Mangueira primeflex ½</v>
      </c>
      <c r="E23" s="169">
        <f>IF('Orçamento-base'!H23&gt;0,'Orçamento-base'!H23,"")</f>
        <v>1.1000000000000001</v>
      </c>
      <c r="F23" s="106" t="str">
        <f>IF('Orçamento-base'!I23&gt;0,'Orçamento-base'!I23,"")</f>
        <v>m</v>
      </c>
      <c r="G23" s="114">
        <v>70</v>
      </c>
      <c r="H23" s="106">
        <f t="shared" si="0"/>
        <v>77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Disco de desbaste BDA640</v>
      </c>
      <c r="E24" s="169">
        <f>IF('Orçamento-base'!H24&gt;0,'Orçamento-base'!H24,"")</f>
        <v>3</v>
      </c>
      <c r="F24" s="106" t="str">
        <f>IF('Orçamento-base'!I24&gt;0,'Orçamento-base'!I24,"")</f>
        <v>un</v>
      </c>
      <c r="G24" s="114">
        <v>35</v>
      </c>
      <c r="H24" s="106">
        <f t="shared" si="0"/>
        <v>105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Adaptador reto ¼ X ½</v>
      </c>
      <c r="E25" s="169">
        <f>IF('Orçamento-base'!H25&gt;0,'Orçamento-base'!H25,"")</f>
        <v>1</v>
      </c>
      <c r="F25" s="106" t="str">
        <f>IF('Orçamento-base'!I25&gt;0,'Orçamento-base'!I25,"")</f>
        <v>pc</v>
      </c>
      <c r="G25" s="114">
        <v>18</v>
      </c>
      <c r="H25" s="106">
        <f t="shared" si="0"/>
        <v>18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Mangueira hidráulica delta ¼</v>
      </c>
      <c r="E26" s="169">
        <f>IF('Orçamento-base'!H26&gt;0,'Orçamento-base'!H26,"")</f>
        <v>1.1000000000000001</v>
      </c>
      <c r="F26" s="106" t="str">
        <f>IF('Orçamento-base'!I26&gt;0,'Orçamento-base'!I26,"")</f>
        <v>m</v>
      </c>
      <c r="G26" s="114">
        <v>40</v>
      </c>
      <c r="H26" s="106">
        <f t="shared" si="0"/>
        <v>44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Termômetro conversor 14406</v>
      </c>
      <c r="E27" s="169">
        <f>IF('Orçamento-base'!H27&gt;0,'Orçamento-base'!H27,"")</f>
        <v>1</v>
      </c>
      <c r="F27" s="106" t="str">
        <f>IF('Orçamento-base'!I27&gt;0,'Orçamento-base'!I27,"")</f>
        <v>pc</v>
      </c>
      <c r="G27" s="114">
        <v>190</v>
      </c>
      <c r="H27" s="106">
        <f t="shared" si="0"/>
        <v>190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Retentor raspador cil. Caçamba 75216644</v>
      </c>
      <c r="E28" s="169">
        <f>IF('Orçamento-base'!H28&gt;0,'Orçamento-base'!H28,"")</f>
        <v>8</v>
      </c>
      <c r="F28" s="106" t="str">
        <f>IF('Orçamento-base'!I28&gt;0,'Orçamento-base'!I28,"")</f>
        <v>pc</v>
      </c>
      <c r="G28" s="114">
        <v>18.5</v>
      </c>
      <c r="H28" s="106">
        <f t="shared" si="0"/>
        <v>148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Anéis de borracha</v>
      </c>
      <c r="E29" s="169">
        <f>IF('Orçamento-base'!H29&gt;0,'Orçamento-base'!H29,"")</f>
        <v>1</v>
      </c>
      <c r="F29" s="106" t="str">
        <f>IF('Orçamento-base'!I29&gt;0,'Orçamento-base'!I29,"")</f>
        <v>jg</v>
      </c>
      <c r="G29" s="114">
        <v>102</v>
      </c>
      <c r="H29" s="106">
        <f t="shared" si="0"/>
        <v>102</v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Ponta montada C220</v>
      </c>
      <c r="E30" s="169">
        <f>IF('Orçamento-base'!H30&gt;0,'Orçamento-base'!H30,"")</f>
        <v>9</v>
      </c>
      <c r="F30" s="106" t="str">
        <f>IF('Orçamento-base'!I30&gt;0,'Orçamento-base'!I30,"")</f>
        <v>un</v>
      </c>
      <c r="G30" s="114">
        <v>18</v>
      </c>
      <c r="H30" s="106">
        <f t="shared" si="0"/>
        <v>162</v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Disco de corte 115x1x22,23 </v>
      </c>
      <c r="E31" s="169">
        <f>IF('Orçamento-base'!H31&gt;0,'Orçamento-base'!H31,"")</f>
        <v>2</v>
      </c>
      <c r="F31" s="106" t="str">
        <f>IF('Orçamento-base'!I31&gt;0,'Orçamento-base'!I31,"")</f>
        <v>un</v>
      </c>
      <c r="G31" s="114">
        <v>13</v>
      </c>
      <c r="H31" s="106">
        <f t="shared" si="0"/>
        <v>26</v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Pré filtro completo 0207783</v>
      </c>
      <c r="E32" s="169">
        <f>IF('Orçamento-base'!H32&gt;0,'Orçamento-base'!H32,"")</f>
        <v>1</v>
      </c>
      <c r="F32" s="106" t="str">
        <f>IF('Orçamento-base'!I32&gt;0,'Orçamento-base'!I32,"")</f>
        <v>pc</v>
      </c>
      <c r="G32" s="114">
        <v>150</v>
      </c>
      <c r="H32" s="106">
        <f t="shared" si="0"/>
        <v>150</v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Reparo vedação pinça freio  75205816</v>
      </c>
      <c r="E33" s="169">
        <f>IF('Orçamento-base'!H33&gt;0,'Orçamento-base'!H33,"")</f>
        <v>1</v>
      </c>
      <c r="F33" s="106" t="str">
        <f>IF('Orçamento-base'!I33&gt;0,'Orçamento-base'!I33,"")</f>
        <v>pc</v>
      </c>
      <c r="G33" s="114">
        <v>276</v>
      </c>
      <c r="H33" s="106">
        <f t="shared" si="0"/>
        <v>276</v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Kit filtro combustível</v>
      </c>
      <c r="E34" s="169">
        <f>IF('Orçamento-base'!H34&gt;0,'Orçamento-base'!H34,"")</f>
        <v>1</v>
      </c>
      <c r="F34" s="106" t="str">
        <f>IF('Orçamento-base'!I34&gt;0,'Orçamento-base'!I34,"")</f>
        <v>pc</v>
      </c>
      <c r="G34" s="114">
        <v>196.8</v>
      </c>
      <c r="H34" s="106">
        <f t="shared" si="0"/>
        <v>196.8</v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Bucha torre controle e lança D50698</v>
      </c>
      <c r="E35" s="169">
        <f>IF('Orçamento-base'!H35&gt;0,'Orçamento-base'!H35,"")</f>
        <v>4</v>
      </c>
      <c r="F35" s="106" t="str">
        <f>IF('Orçamento-base'!I35&gt;0,'Orçamento-base'!I35,"")</f>
        <v>pc</v>
      </c>
      <c r="G35" s="114">
        <v>192</v>
      </c>
      <c r="H35" s="106">
        <f t="shared" si="0"/>
        <v>768</v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Filtro óleo hidráulico 325</v>
      </c>
      <c r="E36" s="169">
        <f>IF('Orçamento-base'!H36&gt;0,'Orçamento-base'!H36,"")</f>
        <v>1</v>
      </c>
      <c r="F36" s="106" t="str">
        <f>IF('Orçamento-base'!I36&gt;0,'Orçamento-base'!I36,"")</f>
        <v>pc</v>
      </c>
      <c r="G36" s="114">
        <v>214.6</v>
      </c>
      <c r="H36" s="106">
        <f t="shared" si="0"/>
        <v>214.6</v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Filtro ar externo E155526</v>
      </c>
      <c r="E37" s="169">
        <f>IF('Orçamento-base'!H37&gt;0,'Orçamento-base'!H37,"")</f>
        <v>1</v>
      </c>
      <c r="F37" s="106" t="str">
        <f>IF('Orçamento-base'!I37&gt;0,'Orçamento-base'!I37,"")</f>
        <v>pc</v>
      </c>
      <c r="G37" s="114">
        <v>192</v>
      </c>
      <c r="H37" s="106">
        <f t="shared" si="0"/>
        <v>192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Fluido radiador 9601516</v>
      </c>
      <c r="E38" s="169">
        <f>IF('Orçamento-base'!H38&gt;0,'Orçamento-base'!H38,"")</f>
        <v>2</v>
      </c>
      <c r="F38" s="106" t="str">
        <f>IF('Orçamento-base'!I38&gt;0,'Orçamento-base'!I38,"")</f>
        <v>un</v>
      </c>
      <c r="G38" s="114">
        <v>40</v>
      </c>
      <c r="H38" s="106">
        <f t="shared" si="0"/>
        <v>80</v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Filtro hidráulico reservatório 22448</v>
      </c>
      <c r="E39" s="169">
        <f>IF('Orçamento-base'!H39&gt;0,'Orçamento-base'!H39,"")</f>
        <v>1</v>
      </c>
      <c r="F39" s="106" t="str">
        <f>IF('Orçamento-base'!I39&gt;0,'Orçamento-base'!I39,"")</f>
        <v>pc</v>
      </c>
      <c r="G39" s="114">
        <v>288.7</v>
      </c>
      <c r="H39" s="106">
        <f t="shared" si="0"/>
        <v>288.7</v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Correia</v>
      </c>
      <c r="E40" s="169">
        <f>IF('Orçamento-base'!H40&gt;0,'Orçamento-base'!H40,"")</f>
        <v>1</v>
      </c>
      <c r="F40" s="106" t="str">
        <f>IF('Orçamento-base'!I40&gt;0,'Orçamento-base'!I40,"")</f>
        <v>pc</v>
      </c>
      <c r="G40" s="114">
        <v>192</v>
      </c>
      <c r="H40" s="106">
        <f t="shared" si="0"/>
        <v>192</v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Indicador temperatura água 1997954</v>
      </c>
      <c r="E41" s="169">
        <f>IF('Orçamento-base'!H41&gt;0,'Orçamento-base'!H41,"")</f>
        <v>1</v>
      </c>
      <c r="F41" s="106" t="str">
        <f>IF('Orçamento-base'!I41&gt;0,'Orçamento-base'!I41,"")</f>
        <v>pc</v>
      </c>
      <c r="G41" s="114">
        <v>285</v>
      </c>
      <c r="H41" s="106">
        <f t="shared" si="0"/>
        <v>285</v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Raspador arca 38x46x5</v>
      </c>
      <c r="E42" s="169">
        <f>IF('Orçamento-base'!H42&gt;0,'Orçamento-base'!H42,"")</f>
        <v>8</v>
      </c>
      <c r="F42" s="106" t="str">
        <f>IF('Orçamento-base'!I42&gt;0,'Orçamento-base'!I42,"")</f>
        <v>pc</v>
      </c>
      <c r="G42" s="114">
        <v>19.8</v>
      </c>
      <c r="H42" s="106">
        <f t="shared" si="0"/>
        <v>158.4</v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Conexão 7/8x5/8</v>
      </c>
      <c r="E43" s="169">
        <f>IF('Orçamento-base'!H43&gt;0,'Orçamento-base'!H43,"")</f>
        <v>1</v>
      </c>
      <c r="F43" s="106" t="str">
        <f>IF('Orçamento-base'!I43&gt;0,'Orçamento-base'!I43,"")</f>
        <v>pc</v>
      </c>
      <c r="G43" s="114">
        <v>25</v>
      </c>
      <c r="H43" s="106">
        <f t="shared" si="0"/>
        <v>25</v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Mangueira pressionflex 5/8</v>
      </c>
      <c r="E44" s="169">
        <f>IF('Orçamento-base'!H44&gt;0,'Orçamento-base'!H44,"")</f>
        <v>2.1</v>
      </c>
      <c r="F44" s="106" t="str">
        <f>IF('Orçamento-base'!I44&gt;0,'Orçamento-base'!I44,"")</f>
        <v>m</v>
      </c>
      <c r="G44" s="114">
        <v>90</v>
      </c>
      <c r="H44" s="106">
        <f t="shared" si="0"/>
        <v>189</v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Nipel 7/16-24</v>
      </c>
      <c r="E45" s="169">
        <f>IF('Orçamento-base'!H45&gt;0,'Orçamento-base'!H45,"")</f>
        <v>1</v>
      </c>
      <c r="F45" s="106" t="str">
        <f>IF('Orçamento-base'!I45&gt;0,'Orçamento-base'!I45,"")</f>
        <v>pc</v>
      </c>
      <c r="G45" s="114">
        <v>8</v>
      </c>
      <c r="H45" s="106">
        <f t="shared" si="0"/>
        <v>8</v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 xml:space="preserve">Cola cinza alta temperatura </v>
      </c>
      <c r="E46" s="169">
        <f>IF('Orçamento-base'!H46&gt;0,'Orçamento-base'!H46,"")</f>
        <v>2</v>
      </c>
      <c r="F46" s="106" t="str">
        <f>IF('Orçamento-base'!I46&gt;0,'Orçamento-base'!I46,"")</f>
        <v>un</v>
      </c>
      <c r="G46" s="114">
        <v>50</v>
      </c>
      <c r="H46" s="106">
        <f t="shared" si="0"/>
        <v>100</v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Cano de cobre ¼</v>
      </c>
      <c r="E47" s="169">
        <f>IF('Orçamento-base'!H47&gt;0,'Orçamento-base'!H47,"")</f>
        <v>2.8</v>
      </c>
      <c r="F47" s="106" t="str">
        <f>IF('Orçamento-base'!I47&gt;0,'Orçamento-base'!I47,"")</f>
        <v>m</v>
      </c>
      <c r="G47" s="114">
        <v>60</v>
      </c>
      <c r="H47" s="106">
        <f t="shared" si="0"/>
        <v>168</v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>Fluido de freio</v>
      </c>
      <c r="E48" s="169">
        <f>IF('Orçamento-base'!H48&gt;0,'Orçamento-base'!H48,"")</f>
        <v>2</v>
      </c>
      <c r="F48" s="106" t="str">
        <f>IF('Orçamento-base'!I48&gt;0,'Orçamento-base'!I48,"")</f>
        <v>un</v>
      </c>
      <c r="G48" s="114">
        <v>45</v>
      </c>
      <c r="H48" s="106">
        <f t="shared" si="0"/>
        <v>90</v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>Reparo cilindro caçamba75207931</v>
      </c>
      <c r="E49" s="169">
        <f>IF('Orçamento-base'!H49&gt;0,'Orçamento-base'!H49,"")</f>
        <v>2</v>
      </c>
      <c r="F49" s="106" t="str">
        <f>IF('Orçamento-base'!I49&gt;0,'Orçamento-base'!I49,"")</f>
        <v>pc</v>
      </c>
      <c r="G49" s="114">
        <v>258</v>
      </c>
      <c r="H49" s="106">
        <f t="shared" si="0"/>
        <v>516</v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Filtro blindado lubrificante WL51820</v>
      </c>
      <c r="E50" s="169">
        <f>IF('Orçamento-base'!H50&gt;0,'Orçamento-base'!H50,"")</f>
        <v>1</v>
      </c>
      <c r="F50" s="106" t="str">
        <f>IF('Orçamento-base'!I50&gt;0,'Orçamento-base'!I50,"")</f>
        <v>pc</v>
      </c>
      <c r="G50" s="114">
        <v>194</v>
      </c>
      <c r="H50" s="106">
        <f t="shared" si="0"/>
        <v>194</v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>Conexão fêmea ¾ X ½</v>
      </c>
      <c r="E51" s="169">
        <f>IF('Orçamento-base'!H51&gt;0,'Orçamento-base'!H51,"")</f>
        <v>1</v>
      </c>
      <c r="F51" s="106" t="str">
        <f>IF('Orçamento-base'!I51&gt;0,'Orçamento-base'!I51,"")</f>
        <v>pc</v>
      </c>
      <c r="G51" s="114">
        <v>55</v>
      </c>
      <c r="H51" s="106">
        <f t="shared" si="0"/>
        <v>55</v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Arruela inox</v>
      </c>
      <c r="E52" s="169">
        <f>IF('Orçamento-base'!H52&gt;0,'Orçamento-base'!H52,"")</f>
        <v>12</v>
      </c>
      <c r="F52" s="106" t="str">
        <f>IF('Orçamento-base'!I52&gt;0,'Orçamento-base'!I52,"")</f>
        <v>pc</v>
      </c>
      <c r="G52" s="114">
        <v>20</v>
      </c>
      <c r="H52" s="106">
        <f t="shared" si="0"/>
        <v>240</v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>Espaçador 9R5429</v>
      </c>
      <c r="E53" s="169">
        <f>IF('Orçamento-base'!H53&gt;0,'Orçamento-base'!H53,"")</f>
        <v>1</v>
      </c>
      <c r="F53" s="106" t="str">
        <f>IF('Orçamento-base'!I53&gt;0,'Orçamento-base'!I53,"")</f>
        <v>pc</v>
      </c>
      <c r="G53" s="114">
        <v>98</v>
      </c>
      <c r="H53" s="106">
        <f t="shared" si="0"/>
        <v>98</v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Arruela alumínio 22X27X1.5</v>
      </c>
      <c r="E54" s="169">
        <f>IF('Orçamento-base'!H54&gt;0,'Orçamento-base'!H54,"")</f>
        <v>1</v>
      </c>
      <c r="F54" s="106" t="str">
        <f>IF('Orçamento-base'!I54&gt;0,'Orçamento-base'!I54,"")</f>
        <v>pc</v>
      </c>
      <c r="G54" s="114">
        <v>5</v>
      </c>
      <c r="H54" s="106">
        <f t="shared" si="0"/>
        <v>5</v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Arruela do eixo 300348</v>
      </c>
      <c r="E55" s="169">
        <f>IF('Orçamento-base'!H55&gt;0,'Orçamento-base'!H55,"")</f>
        <v>4</v>
      </c>
      <c r="F55" s="106" t="str">
        <f>IF('Orçamento-base'!I55&gt;0,'Orçamento-base'!I55,"")</f>
        <v>pc</v>
      </c>
      <c r="G55" s="114">
        <v>28.7</v>
      </c>
      <c r="H55" s="106">
        <f t="shared" si="0"/>
        <v>114.8</v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Tampa tanque combustível c/ cadeado</v>
      </c>
      <c r="E56" s="169">
        <f>IF('Orçamento-base'!H56&gt;0,'Orçamento-base'!H56,"")</f>
        <v>1</v>
      </c>
      <c r="F56" s="106" t="str">
        <f>IF('Orçamento-base'!I56&gt;0,'Orçamento-base'!I56,"")</f>
        <v>pc</v>
      </c>
      <c r="G56" s="114">
        <v>230</v>
      </c>
      <c r="H56" s="106">
        <f t="shared" si="0"/>
        <v>230</v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Lâmina 75217630</v>
      </c>
      <c r="E57" s="169">
        <f>IF('Orçamento-base'!H57&gt;0,'Orçamento-base'!H57,"")</f>
        <v>1</v>
      </c>
      <c r="F57" s="106" t="str">
        <f>IF('Orçamento-base'!I57&gt;0,'Orçamento-base'!I57,"")</f>
        <v>pc</v>
      </c>
      <c r="G57" s="114">
        <v>6980</v>
      </c>
      <c r="H57" s="106">
        <f t="shared" si="0"/>
        <v>6980</v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>Camisa tubo brunido 110X126</v>
      </c>
      <c r="E58" s="169">
        <f>IF('Orçamento-base'!H58&gt;0,'Orçamento-base'!H58,"")</f>
        <v>0.9</v>
      </c>
      <c r="F58" s="106" t="str">
        <f>IF('Orçamento-base'!I58&gt;0,'Orçamento-base'!I58,"")</f>
        <v>m</v>
      </c>
      <c r="G58" s="114">
        <v>1430</v>
      </c>
      <c r="H58" s="106">
        <f t="shared" si="0"/>
        <v>1287</v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>Jogo vedação 75285640</v>
      </c>
      <c r="E59" s="169">
        <f>IF('Orçamento-base'!H59&gt;0,'Orçamento-base'!H59,"")</f>
        <v>1</v>
      </c>
      <c r="F59" s="106" t="str">
        <f>IF('Orçamento-base'!I59&gt;0,'Orçamento-base'!I59,"")</f>
        <v>kit</v>
      </c>
      <c r="G59" s="114">
        <v>620</v>
      </c>
      <c r="H59" s="106">
        <f t="shared" si="0"/>
        <v>620</v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>Pino 75216516</v>
      </c>
      <c r="E60" s="169">
        <f>IF('Orçamento-base'!H60&gt;0,'Orçamento-base'!H60,"")</f>
        <v>2</v>
      </c>
      <c r="F60" s="106" t="str">
        <f>IF('Orçamento-base'!I60&gt;0,'Orçamento-base'!I60,"")</f>
        <v>pc</v>
      </c>
      <c r="G60" s="114">
        <v>545</v>
      </c>
      <c r="H60" s="106">
        <f t="shared" si="0"/>
        <v>1090</v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50</v>
      </c>
      <c r="C61" s="111">
        <f>IF('Orçamento-base'!C61&gt;0,'Orçamento-base'!C61,"")</f>
        <v>50</v>
      </c>
      <c r="D61" s="106" t="str">
        <f>IF('Orçamento-base'!G61&gt;0,'Orçamento-base'!G61,"")</f>
        <v>Pino de aço 75218622</v>
      </c>
      <c r="E61" s="169">
        <f>IF('Orçamento-base'!H61&gt;0,'Orçamento-base'!H61,"")</f>
        <v>4</v>
      </c>
      <c r="F61" s="106" t="str">
        <f>IF('Orçamento-base'!I61&gt;0,'Orçamento-base'!I61,"")</f>
        <v>pc</v>
      </c>
      <c r="G61" s="114">
        <v>198</v>
      </c>
      <c r="H61" s="106">
        <f t="shared" si="0"/>
        <v>792</v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51</v>
      </c>
      <c r="C62" s="111">
        <f>IF('Orçamento-base'!C62&gt;0,'Orçamento-base'!C62,"")</f>
        <v>51</v>
      </c>
      <c r="D62" s="106" t="str">
        <f>IF('Orçamento-base'!G62&gt;0,'Orçamento-base'!G62,"")</f>
        <v>Pino elevação caçamba 75218614</v>
      </c>
      <c r="E62" s="169">
        <f>IF('Orçamento-base'!H62&gt;0,'Orçamento-base'!H62,"")</f>
        <v>6</v>
      </c>
      <c r="F62" s="106" t="str">
        <f>IF('Orçamento-base'!I62&gt;0,'Orçamento-base'!I62,"")</f>
        <v>pc</v>
      </c>
      <c r="G62" s="114">
        <v>387</v>
      </c>
      <c r="H62" s="106">
        <f t="shared" si="0"/>
        <v>2322</v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52</v>
      </c>
      <c r="C63" s="111">
        <f>IF('Orçamento-base'!C63&gt;0,'Orçamento-base'!C63,"")</f>
        <v>52</v>
      </c>
      <c r="D63" s="106" t="str">
        <f>IF('Orçamento-base'!G63&gt;0,'Orçamento-base'!G63,"")</f>
        <v>Pino elevação 75218644</v>
      </c>
      <c r="E63" s="169">
        <f>IF('Orçamento-base'!H63&gt;0,'Orçamento-base'!H63,"")</f>
        <v>2</v>
      </c>
      <c r="F63" s="106" t="str">
        <f>IF('Orçamento-base'!I63&gt;0,'Orçamento-base'!I63,"")</f>
        <v>pc</v>
      </c>
      <c r="G63" s="114">
        <v>492</v>
      </c>
      <c r="H63" s="106">
        <f t="shared" si="0"/>
        <v>984</v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53</v>
      </c>
      <c r="C64" s="111">
        <f>IF('Orçamento-base'!C64&gt;0,'Orçamento-base'!C64,"")</f>
        <v>53</v>
      </c>
      <c r="D64" s="106" t="str">
        <f>IF('Orçamento-base'!G64&gt;0,'Orçamento-base'!G64,"")</f>
        <v>Pino elevação 75218505</v>
      </c>
      <c r="E64" s="169">
        <f>IF('Orçamento-base'!H64&gt;0,'Orçamento-base'!H64,"")</f>
        <v>2</v>
      </c>
      <c r="F64" s="106" t="str">
        <f>IF('Orçamento-base'!I64&gt;0,'Orçamento-base'!I64,"")</f>
        <v>pc</v>
      </c>
      <c r="G64" s="114">
        <v>820</v>
      </c>
      <c r="H64" s="106">
        <f t="shared" si="0"/>
        <v>1640</v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54</v>
      </c>
      <c r="C65" s="111">
        <f>IF('Orçamento-base'!C65&gt;0,'Orçamento-base'!C65,"")</f>
        <v>54</v>
      </c>
      <c r="D65" s="106" t="str">
        <f>IF('Orçamento-base'!G65&gt;0,'Orçamento-base'!G65,"")</f>
        <v>Pino elevação 75218611</v>
      </c>
      <c r="E65" s="169">
        <f>IF('Orçamento-base'!H65&gt;0,'Orçamento-base'!H65,"")</f>
        <v>2</v>
      </c>
      <c r="F65" s="106" t="str">
        <f>IF('Orçamento-base'!I65&gt;0,'Orçamento-base'!I65,"")</f>
        <v>pc</v>
      </c>
      <c r="G65" s="114">
        <v>325</v>
      </c>
      <c r="H65" s="106">
        <f t="shared" si="0"/>
        <v>650</v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55</v>
      </c>
      <c r="C66" s="111">
        <f>IF('Orçamento-base'!C66&gt;0,'Orçamento-base'!C66,"")</f>
        <v>55</v>
      </c>
      <c r="D66" s="106" t="str">
        <f>IF('Orçamento-base'!G66&gt;0,'Orçamento-base'!G66,"")</f>
        <v>Bucha 70634440</v>
      </c>
      <c r="E66" s="169">
        <f>IF('Orçamento-base'!H66&gt;0,'Orçamento-base'!H66,"")</f>
        <v>2</v>
      </c>
      <c r="F66" s="106" t="str">
        <f>IF('Orçamento-base'!I66&gt;0,'Orçamento-base'!I66,"")</f>
        <v>pc</v>
      </c>
      <c r="G66" s="114">
        <v>347</v>
      </c>
      <c r="H66" s="106">
        <f t="shared" si="0"/>
        <v>694</v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56</v>
      </c>
      <c r="C67" s="111">
        <f>IF('Orçamento-base'!C67&gt;0,'Orçamento-base'!C67,"")</f>
        <v>56</v>
      </c>
      <c r="D67" s="106" t="str">
        <f>IF('Orçamento-base'!G67&gt;0,'Orçamento-base'!G67,"")</f>
        <v>Bucha esférica 1564670</v>
      </c>
      <c r="E67" s="169">
        <f>IF('Orçamento-base'!H67&gt;0,'Orçamento-base'!H67,"")</f>
        <v>6</v>
      </c>
      <c r="F67" s="106" t="str">
        <f>IF('Orçamento-base'!I67&gt;0,'Orçamento-base'!I67,"")</f>
        <v>pc</v>
      </c>
      <c r="G67" s="114">
        <v>284</v>
      </c>
      <c r="H67" s="106">
        <f t="shared" si="0"/>
        <v>1704</v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57</v>
      </c>
      <c r="C68" s="111">
        <f>IF('Orçamento-base'!C68&gt;0,'Orçamento-base'!C68,"")</f>
        <v>57</v>
      </c>
      <c r="D68" s="106" t="str">
        <f>IF('Orçamento-base'!G68&gt;0,'Orçamento-base'!G68,"")</f>
        <v>Bucha de aço elevação caçamba e braço 75216645</v>
      </c>
      <c r="E68" s="169">
        <f>IF('Orçamento-base'!H68&gt;0,'Orçamento-base'!H68,"")</f>
        <v>8</v>
      </c>
      <c r="F68" s="106" t="str">
        <f>IF('Orçamento-base'!I68&gt;0,'Orçamento-base'!I68,"")</f>
        <v>pc</v>
      </c>
      <c r="G68" s="114">
        <v>250</v>
      </c>
      <c r="H68" s="106">
        <f t="shared" si="0"/>
        <v>2000</v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58</v>
      </c>
      <c r="C69" s="111">
        <f>IF('Orçamento-base'!C69&gt;0,'Orçamento-base'!C69,"")</f>
        <v>58</v>
      </c>
      <c r="D69" s="106" t="str">
        <f>IF('Orçamento-base'!G69&gt;0,'Orçamento-base'!G69,"")</f>
        <v>Bucha de aço 75213179</v>
      </c>
      <c r="E69" s="169">
        <f>IF('Orçamento-base'!H69&gt;0,'Orçamento-base'!H69,"")</f>
        <v>2</v>
      </c>
      <c r="F69" s="106" t="str">
        <f>IF('Orçamento-base'!I69&gt;0,'Orçamento-base'!I69,"")</f>
        <v>pc</v>
      </c>
      <c r="G69" s="114">
        <v>1028</v>
      </c>
      <c r="H69" s="106">
        <f t="shared" si="0"/>
        <v>2056</v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59</v>
      </c>
      <c r="C70" s="111">
        <f>IF('Orçamento-base'!C70&gt;0,'Orçamento-base'!C70,"")</f>
        <v>59</v>
      </c>
      <c r="D70" s="106" t="str">
        <f>IF('Orçamento-base'!G70&gt;0,'Orçamento-base'!G70,"")</f>
        <v>Bucha elevação e caçamba 8280391</v>
      </c>
      <c r="E70" s="169">
        <f>IF('Orçamento-base'!H70&gt;0,'Orçamento-base'!H70,"")</f>
        <v>2</v>
      </c>
      <c r="F70" s="106" t="str">
        <f>IF('Orçamento-base'!I70&gt;0,'Orçamento-base'!I70,"")</f>
        <v>pc</v>
      </c>
      <c r="G70" s="114">
        <v>295</v>
      </c>
      <c r="H70" s="106">
        <f t="shared" si="0"/>
        <v>590</v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60</v>
      </c>
      <c r="C71" s="111">
        <f>IF('Orçamento-base'!C71&gt;0,'Orçamento-base'!C71,"")</f>
        <v>60</v>
      </c>
      <c r="D71" s="106" t="str">
        <f>IF('Orçamento-base'!G71&gt;0,'Orçamento-base'!G71,"")</f>
        <v>Bucha de aço elevação caçamba 75218127</v>
      </c>
      <c r="E71" s="169">
        <f>IF('Orçamento-base'!H71&gt;0,'Orçamento-base'!H71,"")</f>
        <v>2</v>
      </c>
      <c r="F71" s="106" t="str">
        <f>IF('Orçamento-base'!I71&gt;0,'Orçamento-base'!I71,"")</f>
        <v>pc</v>
      </c>
      <c r="G71" s="114">
        <v>468</v>
      </c>
      <c r="H71" s="106">
        <f t="shared" si="0"/>
        <v>936</v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61</v>
      </c>
      <c r="C72" s="111">
        <f>IF('Orçamento-base'!C72&gt;0,'Orçamento-base'!C72,"")</f>
        <v>61</v>
      </c>
      <c r="D72" s="106" t="str">
        <f>IF('Orçamento-base'!G72&gt;0,'Orçamento-base'!G72,"")</f>
        <v>Arruela do “H” 75213290</v>
      </c>
      <c r="E72" s="169">
        <f>IF('Orçamento-base'!H72&gt;0,'Orçamento-base'!H72,"")</f>
        <v>8</v>
      </c>
      <c r="F72" s="106" t="str">
        <f>IF('Orçamento-base'!I72&gt;0,'Orçamento-base'!I72,"")</f>
        <v>pc</v>
      </c>
      <c r="G72" s="114">
        <v>13</v>
      </c>
      <c r="H72" s="106">
        <f t="shared" si="0"/>
        <v>104</v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62</v>
      </c>
      <c r="C73" s="111">
        <f>IF('Orçamento-base'!C73&gt;0,'Orçamento-base'!C73,"")</f>
        <v>62</v>
      </c>
      <c r="D73" s="106" t="str">
        <f>IF('Orçamento-base'!G73&gt;0,'Orçamento-base'!G73,"")</f>
        <v>Espaçador75217637</v>
      </c>
      <c r="E73" s="169">
        <f>IF('Orçamento-base'!H73&gt;0,'Orçamento-base'!H73,"")</f>
        <v>4</v>
      </c>
      <c r="F73" s="106" t="str">
        <f>IF('Orçamento-base'!I73&gt;0,'Orçamento-base'!I73,"")</f>
        <v>pc</v>
      </c>
      <c r="G73" s="114">
        <v>32</v>
      </c>
      <c r="H73" s="106">
        <f t="shared" si="0"/>
        <v>128</v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63</v>
      </c>
      <c r="C74" s="111">
        <f>IF('Orçamento-base'!C74&gt;0,'Orçamento-base'!C74,"")</f>
        <v>63</v>
      </c>
      <c r="D74" s="106" t="str">
        <f>IF('Orçamento-base'!G74&gt;0,'Orçamento-base'!G74,"")</f>
        <v>Espaçador 580293</v>
      </c>
      <c r="E74" s="169">
        <f>IF('Orçamento-base'!H74&gt;0,'Orçamento-base'!H74,"")</f>
        <v>4</v>
      </c>
      <c r="F74" s="106" t="str">
        <f>IF('Orçamento-base'!I74&gt;0,'Orçamento-base'!I74,"")</f>
        <v>pc</v>
      </c>
      <c r="G74" s="114">
        <v>25</v>
      </c>
      <c r="H74" s="106">
        <f t="shared" si="0"/>
        <v>100</v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64</v>
      </c>
      <c r="C75" s="111">
        <f>IF('Orçamento-base'!C75&gt;0,'Orçamento-base'!C75,"")</f>
        <v>64</v>
      </c>
      <c r="D75" s="106" t="str">
        <f>IF('Orçamento-base'!G75&gt;0,'Orçamento-base'!G75,"")</f>
        <v>Espaçador 85803140</v>
      </c>
      <c r="E75" s="169">
        <f>IF('Orçamento-base'!H75&gt;0,'Orçamento-base'!H75,"")</f>
        <v>4</v>
      </c>
      <c r="F75" s="106" t="str">
        <f>IF('Orçamento-base'!I75&gt;0,'Orçamento-base'!I75,"")</f>
        <v>pc</v>
      </c>
      <c r="G75" s="114">
        <v>48</v>
      </c>
      <c r="H75" s="106">
        <f t="shared" si="0"/>
        <v>192</v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65</v>
      </c>
      <c r="C76" s="111">
        <f>IF('Orçamento-base'!C76&gt;0,'Orçamento-base'!C76,"")</f>
        <v>65</v>
      </c>
      <c r="D76" s="106" t="str">
        <f>IF('Orçamento-base'!G76&gt;0,'Orçamento-base'!G76,"")</f>
        <v>Pino de aço 75216674</v>
      </c>
      <c r="E76" s="169">
        <f>IF('Orçamento-base'!H76&gt;0,'Orçamento-base'!H76,"")</f>
        <v>1</v>
      </c>
      <c r="F76" s="106" t="str">
        <f>IF('Orçamento-base'!I76&gt;0,'Orçamento-base'!I76,"")</f>
        <v>pc</v>
      </c>
      <c r="G76" s="114">
        <v>728</v>
      </c>
      <c r="H76" s="106">
        <f t="shared" si="0"/>
        <v>728</v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66</v>
      </c>
      <c r="C77" s="111">
        <f>IF('Orçamento-base'!C77&gt;0,'Orçamento-base'!C77,"")</f>
        <v>66</v>
      </c>
      <c r="D77" s="106" t="str">
        <f>IF('Orçamento-base'!G77&gt;0,'Orçamento-base'!G77,"")</f>
        <v>Bucha do pivô do chassi 75216676</v>
      </c>
      <c r="E77" s="169">
        <f>IF('Orçamento-base'!H77&gt;0,'Orçamento-base'!H77,"")</f>
        <v>1</v>
      </c>
      <c r="F77" s="106" t="str">
        <f>IF('Orçamento-base'!I77&gt;0,'Orçamento-base'!I77,"")</f>
        <v>pc</v>
      </c>
      <c r="G77" s="114">
        <v>388</v>
      </c>
      <c r="H77" s="106">
        <f t="shared" si="0"/>
        <v>388</v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67</v>
      </c>
      <c r="C78" s="111">
        <f>IF('Orçamento-base'!C78&gt;0,'Orçamento-base'!C78,"")</f>
        <v>67</v>
      </c>
      <c r="D78" s="106" t="str">
        <f>IF('Orçamento-base'!G78&gt;0,'Orçamento-base'!G78,"")</f>
        <v>Bucha de aço do chassi dianteiro 75216695</v>
      </c>
      <c r="E78" s="169">
        <f>IF('Orçamento-base'!H78&gt;0,'Orçamento-base'!H78,"")</f>
        <v>1</v>
      </c>
      <c r="F78" s="106" t="str">
        <f>IF('Orçamento-base'!I78&gt;0,'Orçamento-base'!I78,"")</f>
        <v>pc</v>
      </c>
      <c r="G78" s="114">
        <v>585</v>
      </c>
      <c r="H78" s="106">
        <f t="shared" ref="H78:H141" si="1">IFERROR(IF(E78*G78&lt;&gt;0,ROUND(ROUND(E78,4)*ROUND(G78,4),2),""),"")</f>
        <v>585</v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68</v>
      </c>
      <c r="C79" s="111">
        <f>IF('Orçamento-base'!C79&gt;0,'Orçamento-base'!C79,"")</f>
        <v>68</v>
      </c>
      <c r="D79" s="106" t="str">
        <f>IF('Orçamento-base'!G79&gt;0,'Orçamento-base'!G79,"")</f>
        <v>Retentor pivô do chassi 75216677</v>
      </c>
      <c r="E79" s="169">
        <f>IF('Orçamento-base'!H79&gt;0,'Orçamento-base'!H79,"")</f>
        <v>2</v>
      </c>
      <c r="F79" s="106" t="str">
        <f>IF('Orçamento-base'!I79&gt;0,'Orçamento-base'!I79,"")</f>
        <v>pc</v>
      </c>
      <c r="G79" s="114">
        <v>198</v>
      </c>
      <c r="H79" s="106">
        <f t="shared" si="1"/>
        <v>396</v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69</v>
      </c>
      <c r="C80" s="111">
        <f>IF('Orçamento-base'!C80&gt;0,'Orçamento-base'!C80,"")</f>
        <v>69</v>
      </c>
      <c r="D80" s="106" t="str">
        <f>IF('Orçamento-base'!G80&gt;0,'Orçamento-base'!G80,"")</f>
        <v>Pino pivô do chassi 75216669</v>
      </c>
      <c r="E80" s="169">
        <f>IF('Orçamento-base'!H80&gt;0,'Orçamento-base'!H80,"")</f>
        <v>1</v>
      </c>
      <c r="F80" s="106" t="str">
        <f>IF('Orçamento-base'!I80&gt;0,'Orçamento-base'!I80,"")</f>
        <v>pc</v>
      </c>
      <c r="G80" s="114">
        <v>794</v>
      </c>
      <c r="H80" s="106">
        <f t="shared" si="1"/>
        <v>794</v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70</v>
      </c>
      <c r="C81" s="111">
        <f>IF('Orçamento-base'!C81&gt;0,'Orçamento-base'!C81,"")</f>
        <v>70</v>
      </c>
      <c r="D81" s="106" t="str">
        <f>IF('Orçamento-base'!G81&gt;0,'Orçamento-base'!G81,"")</f>
        <v>Bucha de pivô do chassi 75216668</v>
      </c>
      <c r="E81" s="169">
        <f>IF('Orçamento-base'!H81&gt;0,'Orçamento-base'!H81,"")</f>
        <v>1</v>
      </c>
      <c r="F81" s="106" t="str">
        <f>IF('Orçamento-base'!I81&gt;0,'Orçamento-base'!I81,"")</f>
        <v>pc</v>
      </c>
      <c r="G81" s="114">
        <v>330</v>
      </c>
      <c r="H81" s="106">
        <f t="shared" si="1"/>
        <v>330</v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71</v>
      </c>
      <c r="C82" s="111">
        <f>IF('Orçamento-base'!C82&gt;0,'Orçamento-base'!C82,"")</f>
        <v>71</v>
      </c>
      <c r="D82" s="106" t="str">
        <f>IF('Orçamento-base'!G82&gt;0,'Orçamento-base'!G82,"")</f>
        <v>Flange do chassi 75216670</v>
      </c>
      <c r="E82" s="169">
        <f>IF('Orçamento-base'!H82&gt;0,'Orçamento-base'!H82,"")</f>
        <v>1</v>
      </c>
      <c r="F82" s="106" t="str">
        <f>IF('Orçamento-base'!I82&gt;0,'Orçamento-base'!I82,"")</f>
        <v>pc</v>
      </c>
      <c r="G82" s="114">
        <v>326</v>
      </c>
      <c r="H82" s="106">
        <f t="shared" si="1"/>
        <v>326</v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72</v>
      </c>
      <c r="C83" s="111">
        <f>IF('Orçamento-base'!C83&gt;0,'Orçamento-base'!C83,"")</f>
        <v>72</v>
      </c>
      <c r="D83" s="106" t="str">
        <f>IF('Orçamento-base'!G83&gt;0,'Orçamento-base'!G83,"")</f>
        <v>Retentor 75216667</v>
      </c>
      <c r="E83" s="169">
        <f>IF('Orçamento-base'!H83&gt;0,'Orçamento-base'!H83,"")</f>
        <v>2</v>
      </c>
      <c r="F83" s="106" t="str">
        <f>IF('Orçamento-base'!I83&gt;0,'Orçamento-base'!I83,"")</f>
        <v>pc</v>
      </c>
      <c r="G83" s="114">
        <v>188</v>
      </c>
      <c r="H83" s="106">
        <f t="shared" si="1"/>
        <v>376</v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73</v>
      </c>
      <c r="C84" s="111">
        <f>IF('Orçamento-base'!C84&gt;0,'Orçamento-base'!C84,"")</f>
        <v>73</v>
      </c>
      <c r="D84" s="106" t="str">
        <f>IF('Orçamento-base'!G84&gt;0,'Orçamento-base'!G84,"")</f>
        <v>Rolamento  26800190</v>
      </c>
      <c r="E84" s="169">
        <f>IF('Orçamento-base'!H84&gt;0,'Orçamento-base'!H84,"")</f>
        <v>2</v>
      </c>
      <c r="F84" s="106" t="str">
        <f>IF('Orçamento-base'!I84&gt;0,'Orçamento-base'!I84,"")</f>
        <v>pc</v>
      </c>
      <c r="G84" s="114">
        <v>514</v>
      </c>
      <c r="H84" s="106">
        <f t="shared" si="1"/>
        <v>1028</v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>
        <f>'Orçamento-base'!B85</f>
        <v>74</v>
      </c>
      <c r="C85" s="111">
        <f>IF('Orçamento-base'!C85&gt;0,'Orçamento-base'!C85,"")</f>
        <v>74</v>
      </c>
      <c r="D85" s="106" t="str">
        <f>IF('Orçamento-base'!G85&gt;0,'Orçamento-base'!G85,"")</f>
        <v xml:space="preserve">Calço 0,03mm </v>
      </c>
      <c r="E85" s="169">
        <f>IF('Orçamento-base'!H85&gt;0,'Orçamento-base'!H85,"")</f>
        <v>3</v>
      </c>
      <c r="F85" s="106" t="str">
        <f>IF('Orçamento-base'!I85&gt;0,'Orçamento-base'!I85,"")</f>
        <v>pc</v>
      </c>
      <c r="G85" s="114">
        <v>12</v>
      </c>
      <c r="H85" s="106">
        <f t="shared" si="1"/>
        <v>36</v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75</v>
      </c>
      <c r="C86" s="111">
        <f>IF('Orçamento-base'!C86&gt;0,'Orçamento-base'!C86,"")</f>
        <v>75</v>
      </c>
      <c r="D86" s="106" t="str">
        <f>IF('Orçamento-base'!G86&gt;0,'Orçamento-base'!G86,"")</f>
        <v>Pino de aço articulação 38x180</v>
      </c>
      <c r="E86" s="169">
        <f>IF('Orçamento-base'!H86&gt;0,'Orçamento-base'!H86,"")</f>
        <v>4</v>
      </c>
      <c r="F86" s="106" t="str">
        <f>IF('Orçamento-base'!I86&gt;0,'Orçamento-base'!I86,"")</f>
        <v>pc</v>
      </c>
      <c r="G86" s="114">
        <v>179</v>
      </c>
      <c r="H86" s="106">
        <f t="shared" si="1"/>
        <v>716</v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76</v>
      </c>
      <c r="C87" s="111">
        <f>IF('Orçamento-base'!C87&gt;0,'Orçamento-base'!C87,"")</f>
        <v>76</v>
      </c>
      <c r="D87" s="106" t="str">
        <f>IF('Orçamento-base'!G87&gt;0,'Orçamento-base'!G87,"")</f>
        <v>Anel trava 210003480</v>
      </c>
      <c r="E87" s="169">
        <f>IF('Orçamento-base'!H87&gt;0,'Orçamento-base'!H87,"")</f>
        <v>8</v>
      </c>
      <c r="F87" s="106" t="str">
        <f>IF('Orçamento-base'!I87&gt;0,'Orçamento-base'!I87,"")</f>
        <v>pc</v>
      </c>
      <c r="G87" s="114">
        <v>13</v>
      </c>
      <c r="H87" s="106">
        <f t="shared" si="1"/>
        <v>104</v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77</v>
      </c>
      <c r="C88" s="111">
        <f>IF('Orçamento-base'!C88&gt;0,'Orçamento-base'!C88,"")</f>
        <v>77</v>
      </c>
      <c r="D88" s="106" t="str">
        <f>IF('Orçamento-base'!G88&gt;0,'Orçamento-base'!G88,"")</f>
        <v>Calço 75213767</v>
      </c>
      <c r="E88" s="169">
        <f>IF('Orçamento-base'!H88&gt;0,'Orçamento-base'!H88,"")</f>
        <v>8</v>
      </c>
      <c r="F88" s="106" t="str">
        <f>IF('Orçamento-base'!I88&gt;0,'Orçamento-base'!I88,"")</f>
        <v>pc</v>
      </c>
      <c r="G88" s="114">
        <v>16</v>
      </c>
      <c r="H88" s="106">
        <f t="shared" si="1"/>
        <v>128</v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78</v>
      </c>
      <c r="C89" s="111">
        <f>IF('Orçamento-base'!C89&gt;0,'Orçamento-base'!C89,"")</f>
        <v>78</v>
      </c>
      <c r="D89" s="106" t="str">
        <f>IF('Orçamento-base'!G89&gt;0,'Orçamento-base'!G89,"")</f>
        <v>Pino 75213655</v>
      </c>
      <c r="E89" s="169">
        <f>IF('Orçamento-base'!H89&gt;0,'Orçamento-base'!H89,"")</f>
        <v>2</v>
      </c>
      <c r="F89" s="106" t="str">
        <f>IF('Orçamento-base'!I89&gt;0,'Orçamento-base'!I89,"")</f>
        <v>pc</v>
      </c>
      <c r="G89" s="114">
        <v>220</v>
      </c>
      <c r="H89" s="106">
        <f t="shared" si="1"/>
        <v>440</v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79</v>
      </c>
      <c r="C90" s="111">
        <f>IF('Orçamento-base'!C90&gt;0,'Orçamento-base'!C90,"")</f>
        <v>79</v>
      </c>
      <c r="D90" s="106" t="str">
        <f>IF('Orçamento-base'!G90&gt;0,'Orçamento-base'!G90,"")</f>
        <v>Bucha de bronze/aço 75213660</v>
      </c>
      <c r="E90" s="169">
        <f>IF('Orçamento-base'!H90&gt;0,'Orçamento-base'!H90,"")</f>
        <v>2</v>
      </c>
      <c r="F90" s="106" t="str">
        <f>IF('Orçamento-base'!I90&gt;0,'Orçamento-base'!I90,"")</f>
        <v>pc</v>
      </c>
      <c r="G90" s="114">
        <v>320</v>
      </c>
      <c r="H90" s="106">
        <f t="shared" si="1"/>
        <v>640</v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80</v>
      </c>
      <c r="C91" s="111">
        <f>IF('Orçamento-base'!C91&gt;0,'Orçamento-base'!C91,"")</f>
        <v>80</v>
      </c>
      <c r="D91" s="106" t="str">
        <f>IF('Orçamento-base'!G91&gt;0,'Orçamento-base'!G91,"")</f>
        <v>Calço 75213654</v>
      </c>
      <c r="E91" s="169">
        <f>IF('Orçamento-base'!H91&gt;0,'Orçamento-base'!H91,"")</f>
        <v>4</v>
      </c>
      <c r="F91" s="106" t="str">
        <f>IF('Orçamento-base'!I91&gt;0,'Orçamento-base'!I91,"")</f>
        <v>pc</v>
      </c>
      <c r="G91" s="114">
        <v>19</v>
      </c>
      <c r="H91" s="106">
        <f t="shared" si="1"/>
        <v>76</v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81</v>
      </c>
      <c r="C92" s="111">
        <f>IF('Orçamento-base'!C92&gt;0,'Orçamento-base'!C92,"")</f>
        <v>81</v>
      </c>
      <c r="D92" s="106" t="str">
        <f>IF('Orçamento-base'!G92&gt;0,'Orçamento-base'!G92,"")</f>
        <v>Reparo lev. Caçamba 75208016</v>
      </c>
      <c r="E92" s="169">
        <f>IF('Orçamento-base'!H92&gt;0,'Orçamento-base'!H92,"")</f>
        <v>2</v>
      </c>
      <c r="F92" s="106" t="str">
        <f>IF('Orçamento-base'!I92&gt;0,'Orçamento-base'!I92,"")</f>
        <v>pc</v>
      </c>
      <c r="G92" s="114">
        <v>179</v>
      </c>
      <c r="H92" s="106">
        <f t="shared" si="1"/>
        <v>358</v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82</v>
      </c>
      <c r="C93" s="111">
        <f>IF('Orçamento-base'!C93&gt;0,'Orçamento-base'!C93,"")</f>
        <v>82</v>
      </c>
      <c r="D93" s="106" t="str">
        <f>IF('Orçamento-base'!G93&gt;0,'Orçamento-base'!G93,"")</f>
        <v>Retentor eixo traseiro 117,4 x 168,3</v>
      </c>
      <c r="E93" s="169">
        <f>IF('Orçamento-base'!H93&gt;0,'Orçamento-base'!H93,"")</f>
        <v>2</v>
      </c>
      <c r="F93" s="106" t="str">
        <f>IF('Orçamento-base'!I93&gt;0,'Orçamento-base'!I93,"")</f>
        <v>pc</v>
      </c>
      <c r="G93" s="114">
        <v>248</v>
      </c>
      <c r="H93" s="106">
        <f t="shared" si="1"/>
        <v>496</v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83</v>
      </c>
      <c r="C94" s="111">
        <f>IF('Orçamento-base'!C94&gt;0,'Orçamento-base'!C94,"")</f>
        <v>83</v>
      </c>
      <c r="D94" s="106" t="str">
        <f>IF('Orçamento-base'!G94&gt;0,'Orçamento-base'!G94,"")</f>
        <v>Lona estacionário com rebite 75206150</v>
      </c>
      <c r="E94" s="169">
        <f>IF('Orçamento-base'!H94&gt;0,'Orçamento-base'!H94,"")</f>
        <v>1</v>
      </c>
      <c r="F94" s="106" t="str">
        <f>IF('Orçamento-base'!I94&gt;0,'Orçamento-base'!I94,"")</f>
        <v>jg</v>
      </c>
      <c r="G94" s="114">
        <v>150</v>
      </c>
      <c r="H94" s="106">
        <f t="shared" si="1"/>
        <v>150</v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84</v>
      </c>
      <c r="C95" s="111">
        <f>IF('Orçamento-base'!C95&gt;0,'Orçamento-base'!C95,"")</f>
        <v>84</v>
      </c>
      <c r="D95" s="106" t="str">
        <f>IF('Orçamento-base'!G95&gt;0,'Orçamento-base'!G95,"")</f>
        <v>Bomba escorva 5525</v>
      </c>
      <c r="E95" s="169">
        <f>IF('Orçamento-base'!H95&gt;0,'Orçamento-base'!H95,"")</f>
        <v>1</v>
      </c>
      <c r="F95" s="106" t="str">
        <f>IF('Orçamento-base'!I95&gt;0,'Orçamento-base'!I95,"")</f>
        <v>pc</v>
      </c>
      <c r="G95" s="114">
        <v>185</v>
      </c>
      <c r="H95" s="106">
        <f t="shared" si="1"/>
        <v>185</v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>
        <f>'Orçamento-base'!B96</f>
        <v>85</v>
      </c>
      <c r="C96" s="111">
        <f>IF('Orçamento-base'!C96&gt;0,'Orçamento-base'!C96,"")</f>
        <v>85</v>
      </c>
      <c r="D96" s="106" t="str">
        <f>IF('Orçamento-base'!G96&gt;0,'Orçamento-base'!G96,"")</f>
        <v>Roda de mini 30x20mm</v>
      </c>
      <c r="E96" s="169">
        <f>IF('Orçamento-base'!H96&gt;0,'Orçamento-base'!H96,"")</f>
        <v>1</v>
      </c>
      <c r="F96" s="106" t="str">
        <f>IF('Orçamento-base'!I96&gt;0,'Orçamento-base'!I96,"")</f>
        <v>un</v>
      </c>
      <c r="G96" s="114">
        <v>30</v>
      </c>
      <c r="H96" s="106">
        <f t="shared" si="1"/>
        <v>30</v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86</v>
      </c>
      <c r="C97" s="111">
        <f>IF('Orçamento-base'!C97&gt;0,'Orçamento-base'!C97,"")</f>
        <v>86</v>
      </c>
      <c r="D97" s="106" t="str">
        <f>IF('Orçamento-base'!G97&gt;0,'Orçamento-base'!G97,"")</f>
        <v>Lixa de ferro G150</v>
      </c>
      <c r="E97" s="169">
        <f>IF('Orçamento-base'!H97&gt;0,'Orçamento-base'!H97,"")</f>
        <v>1</v>
      </c>
      <c r="F97" s="106" t="str">
        <f>IF('Orçamento-base'!I97&gt;0,'Orçamento-base'!I97,"")</f>
        <v>un</v>
      </c>
      <c r="G97" s="114">
        <v>6</v>
      </c>
      <c r="H97" s="106">
        <f t="shared" si="1"/>
        <v>6</v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87</v>
      </c>
      <c r="C98" s="111">
        <f>IF('Orçamento-base'!C98&gt;0,'Orçamento-base'!C98,"")</f>
        <v>87</v>
      </c>
      <c r="D98" s="106" t="str">
        <f>IF('Orçamento-base'!G98&gt;0,'Orçamento-base'!G98,"")</f>
        <v>Óleo motor 15w40</v>
      </c>
      <c r="E98" s="169">
        <f>IF('Orçamento-base'!H98&gt;0,'Orçamento-base'!H98,"")</f>
        <v>15</v>
      </c>
      <c r="F98" s="106" t="str">
        <f>IF('Orçamento-base'!I98&gt;0,'Orçamento-base'!I98,"")</f>
        <v>l</v>
      </c>
      <c r="G98" s="114">
        <v>34</v>
      </c>
      <c r="H98" s="106">
        <f t="shared" si="1"/>
        <v>510</v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88</v>
      </c>
      <c r="C99" s="111">
        <f>IF('Orçamento-base'!C99&gt;0,'Orçamento-base'!C99,"")</f>
        <v>88</v>
      </c>
      <c r="D99" s="106" t="str">
        <f>IF('Orçamento-base'!G99&gt;0,'Orçamento-base'!G99,"")</f>
        <v>Óleo especial da caixa</v>
      </c>
      <c r="E99" s="169">
        <f>IF('Orçamento-base'!H99&gt;0,'Orçamento-base'!H99,"")</f>
        <v>20</v>
      </c>
      <c r="F99" s="106" t="str">
        <f>IF('Orçamento-base'!I99&gt;0,'Orçamento-base'!I99,"")</f>
        <v>l</v>
      </c>
      <c r="G99" s="114">
        <v>29</v>
      </c>
      <c r="H99" s="106">
        <f t="shared" si="1"/>
        <v>580</v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89</v>
      </c>
      <c r="C100" s="111">
        <f>IF('Orçamento-base'!C100&gt;0,'Orçamento-base'!C100,"")</f>
        <v>89</v>
      </c>
      <c r="D100" s="106" t="str">
        <f>IF('Orçamento-base'!G100&gt;0,'Orçamento-base'!G100,"")</f>
        <v>Óleo hidráulico  SAE68</v>
      </c>
      <c r="E100" s="169">
        <f>IF('Orçamento-base'!H100&gt;0,'Orçamento-base'!H100,"")</f>
        <v>5.5</v>
      </c>
      <c r="F100" s="106" t="str">
        <f>IF('Orçamento-base'!I100&gt;0,'Orçamento-base'!I100,"")</f>
        <v>gal</v>
      </c>
      <c r="G100" s="114">
        <v>565</v>
      </c>
      <c r="H100" s="106">
        <f t="shared" si="1"/>
        <v>3107.5</v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90</v>
      </c>
      <c r="C101" s="111">
        <f>IF('Orçamento-base'!C101&gt;0,'Orçamento-base'!C101,"")</f>
        <v>90</v>
      </c>
      <c r="D101" s="106" t="str">
        <f>IF('Orçamento-base'!G101&gt;0,'Orçamento-base'!G101,"")</f>
        <v>Lubrax ATF</v>
      </c>
      <c r="E101" s="169">
        <f>IF('Orçamento-base'!H101&gt;0,'Orçamento-base'!H101,"")</f>
        <v>24</v>
      </c>
      <c r="F101" s="106" t="str">
        <f>IF('Orçamento-base'!I101&gt;0,'Orçamento-base'!I101,"")</f>
        <v>l</v>
      </c>
      <c r="G101" s="114">
        <v>39.700000000000003</v>
      </c>
      <c r="H101" s="106">
        <f t="shared" si="1"/>
        <v>952.8</v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>
        <f>'Orçamento-base'!B102</f>
        <v>91</v>
      </c>
      <c r="C102" s="111">
        <f>IF('Orçamento-base'!C102&gt;0,'Orçamento-base'!C102,"")</f>
        <v>91</v>
      </c>
      <c r="D102" s="106" t="str">
        <f>IF('Orçamento-base'!G102&gt;0,'Orçamento-base'!G102,"")</f>
        <v>Eletrodo duro 3,25 mm</v>
      </c>
      <c r="E102" s="169">
        <f>IF('Orçamento-base'!H102&gt;0,'Orçamento-base'!H102,"")</f>
        <v>30</v>
      </c>
      <c r="F102" s="106" t="str">
        <f>IF('Orçamento-base'!I102&gt;0,'Orçamento-base'!I102,"")</f>
        <v>un</v>
      </c>
      <c r="G102" s="114">
        <v>18</v>
      </c>
      <c r="H102" s="106">
        <f t="shared" si="1"/>
        <v>540</v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92</v>
      </c>
      <c r="C103" s="111">
        <f>IF('Orçamento-base'!C103&gt;0,'Orçamento-base'!C103,"")</f>
        <v>92</v>
      </c>
      <c r="D103" s="106" t="str">
        <f>IF('Orçamento-base'!G103&gt;0,'Orçamento-base'!G103,"")</f>
        <v xml:space="preserve">Eletrodo 48.04 OK </v>
      </c>
      <c r="E103" s="169">
        <f>IF('Orçamento-base'!H103&gt;0,'Orçamento-base'!H103,"")</f>
        <v>85</v>
      </c>
      <c r="F103" s="106" t="str">
        <f>IF('Orçamento-base'!I103&gt;0,'Orçamento-base'!I103,"")</f>
        <v>un</v>
      </c>
      <c r="G103" s="114">
        <v>10</v>
      </c>
      <c r="H103" s="106">
        <f t="shared" si="1"/>
        <v>850</v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93</v>
      </c>
      <c r="C104" s="111">
        <f>IF('Orçamento-base'!C104&gt;0,'Orçamento-base'!C104,"")</f>
        <v>93</v>
      </c>
      <c r="D104" s="106" t="str">
        <f>IF('Orçamento-base'!G104&gt;0,'Orçamento-base'!G104,"")</f>
        <v>Arame tubular  OK ultra</v>
      </c>
      <c r="E104" s="169">
        <f>IF('Orçamento-base'!H104&gt;0,'Orçamento-base'!H104,"")</f>
        <v>25</v>
      </c>
      <c r="F104" s="106" t="str">
        <f>IF('Orçamento-base'!I104&gt;0,'Orçamento-base'!I104,"")</f>
        <v>un</v>
      </c>
      <c r="G104" s="114">
        <v>45</v>
      </c>
      <c r="H104" s="106">
        <f t="shared" si="1"/>
        <v>1125</v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94</v>
      </c>
      <c r="C105" s="111">
        <f>IF('Orçamento-base'!C105&gt;0,'Orçamento-base'!C105,"")</f>
        <v>94</v>
      </c>
      <c r="D105" s="106" t="str">
        <f>IF('Orçamento-base'!G105&gt;0,'Orçamento-base'!G105,"")</f>
        <v xml:space="preserve">Libra oxicetileno </v>
      </c>
      <c r="E105" s="169">
        <f>IF('Orçamento-base'!H105&gt;0,'Orçamento-base'!H105,"")</f>
        <v>245</v>
      </c>
      <c r="F105" s="106" t="str">
        <f>IF('Orçamento-base'!I105&gt;0,'Orçamento-base'!I105,"")</f>
        <v>un</v>
      </c>
      <c r="G105" s="114">
        <v>3.5</v>
      </c>
      <c r="H105" s="106">
        <f t="shared" si="1"/>
        <v>857.5</v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95</v>
      </c>
      <c r="C106" s="111">
        <f>IF('Orçamento-base'!C106&gt;0,'Orçamento-base'!C106,"")</f>
        <v>95</v>
      </c>
      <c r="D106" s="106" t="str">
        <f>IF('Orçamento-base'!G106&gt;0,'Orçamento-base'!G106,"")</f>
        <v>Chapa de aço 1045</v>
      </c>
      <c r="E106" s="169">
        <f>IF('Orçamento-base'!H106&gt;0,'Orçamento-base'!H106,"")</f>
        <v>480</v>
      </c>
      <c r="F106" s="106" t="str">
        <f>IF('Orçamento-base'!I106&gt;0,'Orçamento-base'!I106,"")</f>
        <v>kg</v>
      </c>
      <c r="G106" s="114">
        <v>22</v>
      </c>
      <c r="H106" s="106">
        <f t="shared" si="1"/>
        <v>10560</v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>
        <f>'Orçamento-base'!B107</f>
        <v>96</v>
      </c>
      <c r="C107" s="111">
        <f>IF('Orçamento-base'!C107&gt;0,'Orçamento-base'!C107,"")</f>
        <v>96</v>
      </c>
      <c r="D107" s="106" t="str">
        <f>IF('Orçamento-base'!G107&gt;0,'Orçamento-base'!G107,"")</f>
        <v>mão de obra</v>
      </c>
      <c r="E107" s="169">
        <f>IF('Orçamento-base'!H107&gt;0,'Orçamento-base'!H107,"")</f>
        <v>1</v>
      </c>
      <c r="F107" s="106" t="str">
        <f>IF('Orçamento-base'!I107&gt;0,'Orçamento-base'!I107,"")</f>
        <v>un</v>
      </c>
      <c r="G107" s="114">
        <v>37500</v>
      </c>
      <c r="H107" s="106">
        <f t="shared" si="1"/>
        <v>37500</v>
      </c>
      <c r="I107" s="98"/>
      <c r="J107" s="98"/>
      <c r="K107" s="46"/>
    </row>
    <row r="108" spans="1:11" x14ac:dyDescent="0.25">
      <c r="A108" s="111"/>
      <c r="B108" s="111"/>
      <c r="C108" s="111"/>
      <c r="D108" s="106"/>
      <c r="E108" s="169"/>
      <c r="F108" s="106"/>
      <c r="G108" s="114"/>
      <c r="H108" s="106"/>
      <c r="I108" s="98"/>
      <c r="J108" s="98"/>
      <c r="K108" s="46"/>
    </row>
    <row r="109" spans="1:11" x14ac:dyDescent="0.25">
      <c r="A109" s="111"/>
      <c r="B109" s="111"/>
      <c r="C109" s="111"/>
      <c r="D109" s="106"/>
      <c r="E109" s="169"/>
      <c r="F109" s="106"/>
      <c r="G109" s="114"/>
      <c r="H109" s="106"/>
      <c r="I109" s="98"/>
      <c r="J109" s="98"/>
      <c r="K109" s="46"/>
    </row>
    <row r="110" spans="1:11" x14ac:dyDescent="0.25">
      <c r="A110" s="111"/>
      <c r="B110" s="111"/>
      <c r="C110" s="111"/>
      <c r="D110" s="106"/>
      <c r="E110" s="169"/>
      <c r="F110" s="106"/>
      <c r="G110" s="114"/>
      <c r="H110" s="106"/>
      <c r="I110" s="98"/>
      <c r="J110" s="98"/>
      <c r="K110" s="46"/>
    </row>
    <row r="111" spans="1:11" x14ac:dyDescent="0.25">
      <c r="A111" s="111"/>
      <c r="B111" s="111"/>
      <c r="C111" s="111"/>
      <c r="D111" s="106"/>
      <c r="E111" s="169"/>
      <c r="F111" s="106"/>
      <c r="G111" s="114"/>
      <c r="H111" s="106"/>
      <c r="I111" s="98"/>
      <c r="J111" s="98"/>
      <c r="K111" s="46"/>
    </row>
    <row r="112" spans="1:11" x14ac:dyDescent="0.25">
      <c r="A112" s="111"/>
      <c r="B112" s="111"/>
      <c r="C112" s="111"/>
      <c r="D112" s="106"/>
      <c r="E112" s="169"/>
      <c r="F112" s="106"/>
      <c r="G112" s="114"/>
      <c r="H112" s="106"/>
      <c r="I112" s="98"/>
      <c r="J112" s="98"/>
      <c r="K112" s="46"/>
    </row>
    <row r="113" spans="1:11" x14ac:dyDescent="0.25">
      <c r="A113" s="111"/>
      <c r="B113" s="111"/>
      <c r="C113" s="111"/>
      <c r="D113" s="106"/>
      <c r="E113" s="169"/>
      <c r="F113" s="106"/>
      <c r="G113" s="114"/>
      <c r="H113" s="106"/>
      <c r="I113" s="98"/>
      <c r="J113" s="98"/>
      <c r="K113" s="46"/>
    </row>
    <row r="114" spans="1:11" x14ac:dyDescent="0.25">
      <c r="A114" s="111"/>
      <c r="B114" s="111"/>
      <c r="C114" s="111"/>
      <c r="D114" s="106"/>
      <c r="E114" s="169"/>
      <c r="F114" s="106"/>
      <c r="G114" s="114"/>
      <c r="H114" s="106"/>
      <c r="I114" s="98"/>
      <c r="J114" s="98"/>
      <c r="K114" s="46"/>
    </row>
    <row r="115" spans="1:11" x14ac:dyDescent="0.25">
      <c r="A115" s="111"/>
      <c r="B115" s="111"/>
      <c r="C115" s="111"/>
      <c r="D115" s="106"/>
      <c r="E115" s="169"/>
      <c r="F115" s="106"/>
      <c r="G115" s="114"/>
      <c r="H115" s="106"/>
      <c r="I115" s="98"/>
      <c r="J115" s="98"/>
      <c r="K115" s="46"/>
    </row>
    <row r="116" spans="1:11" x14ac:dyDescent="0.25">
      <c r="A116" s="111"/>
      <c r="B116" s="111"/>
      <c r="C116" s="111"/>
      <c r="D116" s="106"/>
      <c r="E116" s="169"/>
      <c r="F116" s="106"/>
      <c r="G116" s="114"/>
      <c r="H116" s="106"/>
      <c r="I116" s="98"/>
      <c r="J116" s="98"/>
      <c r="K116" s="46"/>
    </row>
    <row r="117" spans="1:11" x14ac:dyDescent="0.25">
      <c r="A117" s="111"/>
      <c r="B117" s="111"/>
      <c r="C117" s="111"/>
      <c r="D117" s="106"/>
      <c r="E117" s="169"/>
      <c r="F117" s="106"/>
      <c r="G117" s="114"/>
      <c r="H117" s="106"/>
      <c r="I117" s="98"/>
      <c r="J117" s="98"/>
      <c r="K117" s="46"/>
    </row>
    <row r="118" spans="1:11" x14ac:dyDescent="0.25">
      <c r="A118" s="111"/>
      <c r="B118" s="111"/>
      <c r="C118" s="111"/>
      <c r="D118" s="106"/>
      <c r="E118" s="169"/>
      <c r="F118" s="106"/>
      <c r="G118" s="114"/>
      <c r="H118" s="106"/>
      <c r="I118" s="98"/>
      <c r="J118" s="98"/>
      <c r="K118" s="46"/>
    </row>
    <row r="119" spans="1:11" x14ac:dyDescent="0.25">
      <c r="A119" s="111"/>
      <c r="B119" s="111"/>
      <c r="C119" s="111"/>
      <c r="D119" s="106"/>
      <c r="E119" s="169"/>
      <c r="F119" s="106"/>
      <c r="G119" s="114"/>
      <c r="H119" s="106"/>
      <c r="I119" s="98"/>
      <c r="J119" s="98"/>
      <c r="K119" s="46"/>
    </row>
    <row r="120" spans="1:11" x14ac:dyDescent="0.25">
      <c r="A120" s="111"/>
      <c r="B120" s="111"/>
      <c r="C120" s="111"/>
      <c r="D120" s="106"/>
      <c r="E120" s="169"/>
      <c r="F120" s="106"/>
      <c r="G120" s="114"/>
      <c r="H120" s="106"/>
      <c r="I120" s="98"/>
      <c r="J120" s="98"/>
      <c r="K120" s="46"/>
    </row>
    <row r="121" spans="1:11" x14ac:dyDescent="0.25">
      <c r="A121" s="111"/>
      <c r="B121" s="111"/>
      <c r="C121" s="111"/>
      <c r="D121" s="106"/>
      <c r="E121" s="169"/>
      <c r="F121" s="106"/>
      <c r="G121" s="114"/>
      <c r="H121" s="106"/>
      <c r="I121" s="98"/>
      <c r="J121" s="98"/>
      <c r="K121" s="46"/>
    </row>
    <row r="122" spans="1:11" x14ac:dyDescent="0.25">
      <c r="A122" s="111"/>
      <c r="B122" s="111"/>
      <c r="C122" s="111"/>
      <c r="D122" s="106"/>
      <c r="E122" s="169"/>
      <c r="F122" s="106"/>
      <c r="G122" s="114"/>
      <c r="H122" s="106"/>
      <c r="I122" s="98"/>
      <c r="J122" s="98"/>
      <c r="K122" s="46"/>
    </row>
    <row r="123" spans="1:11" x14ac:dyDescent="0.25">
      <c r="A123" s="111"/>
      <c r="B123" s="111"/>
      <c r="C123" s="111"/>
      <c r="D123" s="106"/>
      <c r="E123" s="169"/>
      <c r="F123" s="106"/>
      <c r="G123" s="114"/>
      <c r="H123" s="106"/>
      <c r="I123" s="98"/>
      <c r="J123" s="98"/>
      <c r="K123" s="46"/>
    </row>
    <row r="124" spans="1:11" x14ac:dyDescent="0.25">
      <c r="A124" s="111"/>
      <c r="B124" s="111"/>
      <c r="C124" s="111"/>
      <c r="D124" s="106"/>
      <c r="E124" s="169"/>
      <c r="F124" s="106"/>
      <c r="G124" s="114"/>
      <c r="H124" s="106"/>
      <c r="I124" s="98"/>
      <c r="J124" s="98"/>
      <c r="K124" s="46"/>
    </row>
    <row r="125" spans="1:11" x14ac:dyDescent="0.25">
      <c r="A125" s="111"/>
      <c r="B125" s="111"/>
      <c r="C125" s="111"/>
      <c r="D125" s="106"/>
      <c r="E125" s="169"/>
      <c r="F125" s="106"/>
      <c r="G125" s="114"/>
      <c r="H125" s="106"/>
      <c r="I125" s="98"/>
      <c r="J125" s="98"/>
      <c r="K125" s="46"/>
    </row>
    <row r="126" spans="1:11" x14ac:dyDescent="0.25">
      <c r="A126" s="111"/>
      <c r="B126" s="111"/>
      <c r="C126" s="111"/>
      <c r="D126" s="106"/>
      <c r="E126" s="169"/>
      <c r="F126" s="106"/>
      <c r="G126" s="114"/>
      <c r="H126" s="106"/>
      <c r="I126" s="98"/>
      <c r="J126" s="98"/>
      <c r="K126" s="46"/>
    </row>
    <row r="127" spans="1:11" x14ac:dyDescent="0.25">
      <c r="A127" s="111"/>
      <c r="B127" s="111"/>
      <c r="C127" s="111"/>
      <c r="D127" s="106"/>
      <c r="E127" s="169"/>
      <c r="F127" s="106"/>
      <c r="G127" s="114"/>
      <c r="H127" s="106"/>
      <c r="I127" s="98"/>
      <c r="J127" s="98"/>
      <c r="K127" s="46"/>
    </row>
    <row r="128" spans="1:11" x14ac:dyDescent="0.25">
      <c r="A128" s="111"/>
      <c r="B128" s="111"/>
      <c r="C128" s="111"/>
      <c r="D128" s="106"/>
      <c r="E128" s="169"/>
      <c r="F128" s="106"/>
      <c r="G128" s="114"/>
      <c r="H128" s="106"/>
      <c r="I128" s="98"/>
      <c r="J128" s="98"/>
      <c r="K128" s="46"/>
    </row>
    <row r="129" spans="1:11" x14ac:dyDescent="0.25">
      <c r="A129" s="111"/>
      <c r="B129" s="111"/>
      <c r="C129" s="111"/>
      <c r="D129" s="106"/>
      <c r="E129" s="169"/>
      <c r="F129" s="106"/>
      <c r="G129" s="114"/>
      <c r="H129" s="106"/>
      <c r="I129" s="98"/>
      <c r="J129" s="98"/>
      <c r="K129" s="46"/>
    </row>
    <row r="130" spans="1:11" x14ac:dyDescent="0.25">
      <c r="A130" s="111"/>
      <c r="B130" s="111"/>
      <c r="C130" s="111"/>
      <c r="D130" s="106"/>
      <c r="E130" s="169"/>
      <c r="F130" s="106"/>
      <c r="G130" s="114"/>
      <c r="H130" s="106"/>
      <c r="I130" s="98"/>
      <c r="J130" s="98"/>
      <c r="K130" s="46"/>
    </row>
    <row r="131" spans="1:11" x14ac:dyDescent="0.25">
      <c r="A131" s="111"/>
      <c r="B131" s="111"/>
      <c r="C131" s="111"/>
      <c r="D131" s="106"/>
      <c r="E131" s="169"/>
      <c r="F131" s="106"/>
      <c r="G131" s="114"/>
      <c r="H131" s="106"/>
      <c r="I131" s="98"/>
      <c r="J131" s="98"/>
      <c r="K131" s="46"/>
    </row>
    <row r="132" spans="1:11" x14ac:dyDescent="0.25">
      <c r="A132" s="111"/>
      <c r="B132" s="111"/>
      <c r="C132" s="111"/>
      <c r="D132" s="106"/>
      <c r="E132" s="169"/>
      <c r="F132" s="106"/>
      <c r="G132" s="114"/>
      <c r="H132" s="106"/>
      <c r="I132" s="98"/>
      <c r="J132" s="98"/>
      <c r="K132" s="46"/>
    </row>
    <row r="133" spans="1:11" x14ac:dyDescent="0.25">
      <c r="A133" s="111"/>
      <c r="B133" s="111"/>
      <c r="C133" s="111"/>
      <c r="D133" s="106"/>
      <c r="E133" s="169"/>
      <c r="F133" s="106"/>
      <c r="G133" s="114"/>
      <c r="H133" s="106"/>
      <c r="I133" s="98"/>
      <c r="J133" s="98"/>
      <c r="K133" s="46"/>
    </row>
    <row r="134" spans="1:11" x14ac:dyDescent="0.25">
      <c r="A134" s="111"/>
      <c r="B134" s="111"/>
      <c r="C134" s="111"/>
      <c r="D134" s="106"/>
      <c r="E134" s="169"/>
      <c r="F134" s="106"/>
      <c r="G134" s="114"/>
      <c r="H134" s="106"/>
      <c r="I134" s="98"/>
      <c r="J134" s="98"/>
      <c r="K134" s="46"/>
    </row>
    <row r="135" spans="1:11" x14ac:dyDescent="0.25">
      <c r="A135" s="111"/>
      <c r="B135" s="111"/>
      <c r="C135" s="111"/>
      <c r="D135" s="106"/>
      <c r="E135" s="169"/>
      <c r="F135" s="106"/>
      <c r="G135" s="114"/>
      <c r="H135" s="106"/>
      <c r="I135" s="98"/>
      <c r="J135" s="98"/>
      <c r="K135" s="46"/>
    </row>
    <row r="136" spans="1:11" x14ac:dyDescent="0.25">
      <c r="A136" s="111"/>
      <c r="B136" s="111"/>
      <c r="C136" s="111"/>
      <c r="D136" s="106"/>
      <c r="E136" s="169"/>
      <c r="F136" s="106"/>
      <c r="G136" s="114"/>
      <c r="H136" s="106"/>
      <c r="I136" s="98"/>
      <c r="J136" s="98"/>
      <c r="K136" s="46"/>
    </row>
    <row r="137" spans="1:11" x14ac:dyDescent="0.25">
      <c r="A137" s="111"/>
      <c r="B137" s="111"/>
      <c r="C137" s="111"/>
      <c r="D137" s="106"/>
      <c r="E137" s="169"/>
      <c r="F137" s="106"/>
      <c r="G137" s="114"/>
      <c r="H137" s="106"/>
      <c r="I137" s="98"/>
      <c r="J137" s="98"/>
      <c r="K137" s="46"/>
    </row>
    <row r="138" spans="1:11" x14ac:dyDescent="0.25">
      <c r="A138" s="111"/>
      <c r="B138" s="111"/>
      <c r="C138" s="111"/>
      <c r="D138" s="106"/>
      <c r="E138" s="169"/>
      <c r="F138" s="106"/>
      <c r="G138" s="114"/>
      <c r="H138" s="106"/>
      <c r="I138" s="98"/>
      <c r="J138" s="98"/>
      <c r="K138" s="46"/>
    </row>
    <row r="139" spans="1:11" x14ac:dyDescent="0.25">
      <c r="A139" s="111"/>
      <c r="B139" s="111"/>
      <c r="C139" s="111"/>
      <c r="D139" s="106"/>
      <c r="E139" s="169"/>
      <c r="F139" s="106"/>
      <c r="G139" s="114"/>
      <c r="H139" s="106"/>
      <c r="I139" s="98"/>
      <c r="J139" s="98"/>
      <c r="K139" s="46"/>
    </row>
    <row r="140" spans="1:11" x14ac:dyDescent="0.25">
      <c r="A140" s="111"/>
      <c r="B140" s="111"/>
      <c r="C140" s="111"/>
      <c r="D140" s="106"/>
      <c r="E140" s="169"/>
      <c r="F140" s="106"/>
      <c r="G140" s="114"/>
      <c r="H140" s="106"/>
      <c r="I140" s="98"/>
      <c r="J140" s="98"/>
      <c r="K140" s="46"/>
    </row>
    <row r="141" spans="1:11" x14ac:dyDescent="0.25">
      <c r="A141" s="111"/>
      <c r="B141" s="111"/>
      <c r="C141" s="111"/>
      <c r="D141" s="106"/>
      <c r="E141" s="169"/>
      <c r="F141" s="106"/>
      <c r="G141" s="114"/>
      <c r="H141" s="106"/>
      <c r="I141" s="98"/>
      <c r="J141" s="98"/>
      <c r="K141" s="46"/>
    </row>
    <row r="142" spans="1:11" x14ac:dyDescent="0.25">
      <c r="A142" s="111"/>
      <c r="B142" s="111"/>
      <c r="C142" s="111"/>
      <c r="D142" s="106"/>
      <c r="E142" s="169"/>
      <c r="F142" s="106"/>
      <c r="G142" s="114"/>
      <c r="H142" s="106"/>
      <c r="I142" s="98"/>
      <c r="J142" s="98"/>
      <c r="K142" s="46"/>
    </row>
    <row r="143" spans="1:11" x14ac:dyDescent="0.25">
      <c r="A143" s="111"/>
      <c r="B143" s="111"/>
      <c r="C143" s="111"/>
      <c r="D143" s="106"/>
      <c r="E143" s="169"/>
      <c r="F143" s="106"/>
      <c r="G143" s="114"/>
      <c r="H143" s="106"/>
      <c r="I143" s="98"/>
      <c r="J143" s="98"/>
      <c r="K143" s="46"/>
    </row>
    <row r="144" spans="1:11" x14ac:dyDescent="0.25">
      <c r="A144" s="111"/>
      <c r="B144" s="111"/>
      <c r="C144" s="111"/>
      <c r="D144" s="106"/>
      <c r="E144" s="169"/>
      <c r="F144" s="106"/>
      <c r="G144" s="114"/>
      <c r="H144" s="106"/>
      <c r="I144" s="98"/>
      <c r="J144" s="98"/>
      <c r="K144" s="46"/>
    </row>
    <row r="145" spans="1:11" x14ac:dyDescent="0.25">
      <c r="A145" s="111"/>
      <c r="B145" s="111"/>
      <c r="C145" s="111"/>
      <c r="D145" s="106"/>
      <c r="E145" s="169"/>
      <c r="F145" s="106"/>
      <c r="G145" s="114"/>
      <c r="H145" s="106"/>
      <c r="I145" s="98"/>
      <c r="J145" s="98"/>
      <c r="K145" s="46"/>
    </row>
    <row r="146" spans="1:11" x14ac:dyDescent="0.25">
      <c r="A146" s="111"/>
      <c r="B146" s="111"/>
      <c r="C146" s="111"/>
      <c r="D146" s="106"/>
      <c r="E146" s="169"/>
      <c r="F146" s="106"/>
      <c r="G146" s="114"/>
      <c r="H146" s="106"/>
      <c r="I146" s="98"/>
      <c r="J146" s="98"/>
      <c r="K146" s="46"/>
    </row>
    <row r="147" spans="1:11" x14ac:dyDescent="0.25">
      <c r="A147" s="111"/>
      <c r="B147" s="111"/>
      <c r="C147" s="111"/>
      <c r="D147" s="106"/>
      <c r="E147" s="169"/>
      <c r="F147" s="106"/>
      <c r="G147" s="114"/>
      <c r="H147" s="106"/>
      <c r="I147" s="98"/>
      <c r="J147" s="98"/>
      <c r="K147" s="46"/>
    </row>
    <row r="148" spans="1:11" x14ac:dyDescent="0.25">
      <c r="A148" s="111"/>
      <c r="B148" s="111"/>
      <c r="C148" s="111"/>
      <c r="D148" s="106"/>
      <c r="E148" s="169"/>
      <c r="F148" s="106"/>
      <c r="G148" s="114"/>
      <c r="H148" s="106"/>
      <c r="I148" s="98"/>
      <c r="J148" s="98"/>
      <c r="K148" s="46"/>
    </row>
    <row r="149" spans="1:11" x14ac:dyDescent="0.25">
      <c r="A149" s="111"/>
      <c r="B149" s="111"/>
      <c r="C149" s="111"/>
      <c r="D149" s="106"/>
      <c r="E149" s="169"/>
      <c r="F149" s="106"/>
      <c r="G149" s="114"/>
      <c r="H149" s="106"/>
      <c r="I149" s="98"/>
      <c r="J149" s="98"/>
      <c r="K149" s="46"/>
    </row>
    <row r="150" spans="1:11" x14ac:dyDescent="0.25">
      <c r="A150" s="111"/>
      <c r="B150" s="111"/>
      <c r="C150" s="111"/>
      <c r="D150" s="106"/>
      <c r="E150" s="169"/>
      <c r="F150" s="106"/>
      <c r="G150" s="114"/>
      <c r="H150" s="106"/>
      <c r="I150" s="98"/>
      <c r="J150" s="98"/>
      <c r="K150" s="46"/>
    </row>
    <row r="151" spans="1:11" x14ac:dyDescent="0.25">
      <c r="A151" s="111"/>
      <c r="B151" s="111"/>
      <c r="C151" s="111"/>
      <c r="D151" s="106"/>
      <c r="E151" s="169"/>
      <c r="F151" s="106"/>
      <c r="G151" s="114"/>
      <c r="H151" s="106"/>
      <c r="I151" s="98"/>
      <c r="J151" s="98"/>
      <c r="K151" s="46"/>
    </row>
    <row r="152" spans="1:11" x14ac:dyDescent="0.25">
      <c r="A152" s="111"/>
      <c r="B152" s="111"/>
      <c r="C152" s="111"/>
      <c r="D152" s="106"/>
      <c r="E152" s="169"/>
      <c r="F152" s="106"/>
      <c r="G152" s="114"/>
      <c r="H152" s="106"/>
      <c r="I152" s="98"/>
      <c r="J152" s="98"/>
      <c r="K152" s="46"/>
    </row>
    <row r="153" spans="1:11" x14ac:dyDescent="0.25">
      <c r="A153" s="111"/>
      <c r="B153" s="111"/>
      <c r="C153" s="111"/>
      <c r="D153" s="106"/>
      <c r="E153" s="169"/>
      <c r="F153" s="106"/>
      <c r="G153" s="114"/>
      <c r="H153" s="106"/>
      <c r="I153" s="98"/>
      <c r="J153" s="98"/>
      <c r="K153" s="46"/>
    </row>
    <row r="154" spans="1:11" x14ac:dyDescent="0.25">
      <c r="A154" s="111"/>
      <c r="B154" s="111"/>
      <c r="C154" s="111"/>
      <c r="D154" s="106"/>
      <c r="E154" s="169"/>
      <c r="F154" s="106"/>
      <c r="G154" s="114"/>
      <c r="H154" s="106"/>
      <c r="I154" s="98"/>
      <c r="J154" s="98"/>
      <c r="K154" s="46"/>
    </row>
    <row r="155" spans="1:11" x14ac:dyDescent="0.25">
      <c r="A155" s="111"/>
      <c r="B155" s="111"/>
      <c r="C155" s="111"/>
      <c r="D155" s="106"/>
      <c r="E155" s="169"/>
      <c r="F155" s="106"/>
      <c r="G155" s="114"/>
      <c r="H155" s="106"/>
      <c r="I155" s="98"/>
      <c r="J155" s="98"/>
      <c r="K155" s="46"/>
    </row>
    <row r="156" spans="1:11" x14ac:dyDescent="0.25">
      <c r="A156" s="111"/>
      <c r="B156" s="111"/>
      <c r="C156" s="111"/>
      <c r="D156" s="106"/>
      <c r="E156" s="169"/>
      <c r="F156" s="106"/>
      <c r="G156" s="114"/>
      <c r="H156" s="106"/>
      <c r="I156" s="98"/>
      <c r="J156" s="98"/>
      <c r="K156" s="46"/>
    </row>
    <row r="157" spans="1:11" x14ac:dyDescent="0.25">
      <c r="A157" s="111"/>
      <c r="B157" s="111"/>
      <c r="C157" s="111"/>
      <c r="D157" s="106"/>
      <c r="E157" s="169"/>
      <c r="F157" s="106"/>
      <c r="G157" s="114"/>
      <c r="H157" s="106"/>
      <c r="I157" s="98"/>
      <c r="J157" s="98"/>
      <c r="K157" s="46"/>
    </row>
    <row r="158" spans="1:11" x14ac:dyDescent="0.25">
      <c r="A158" s="111"/>
      <c r="B158" s="111"/>
      <c r="C158" s="111"/>
      <c r="D158" s="106"/>
      <c r="E158" s="169"/>
      <c r="F158" s="106"/>
      <c r="G158" s="114"/>
      <c r="H158" s="106"/>
      <c r="I158" s="98"/>
      <c r="J158" s="98"/>
      <c r="K158" s="46"/>
    </row>
    <row r="159" spans="1:11" x14ac:dyDescent="0.25">
      <c r="A159" s="111"/>
      <c r="B159" s="111"/>
      <c r="C159" s="111"/>
      <c r="D159" s="106"/>
      <c r="E159" s="169"/>
      <c r="F159" s="106"/>
      <c r="G159" s="114"/>
      <c r="H159" s="106"/>
      <c r="I159" s="98"/>
      <c r="J159" s="98"/>
      <c r="K159" s="46"/>
    </row>
    <row r="160" spans="1:11" x14ac:dyDescent="0.25">
      <c r="A160" s="111"/>
      <c r="B160" s="111"/>
      <c r="C160" s="111"/>
      <c r="D160" s="106"/>
      <c r="E160" s="169"/>
      <c r="F160" s="106"/>
      <c r="G160" s="114"/>
      <c r="H160" s="106"/>
      <c r="I160" s="98"/>
      <c r="J160" s="98"/>
      <c r="K160" s="46"/>
    </row>
    <row r="161" spans="1:11" x14ac:dyDescent="0.25">
      <c r="A161" s="111"/>
      <c r="B161" s="111"/>
      <c r="C161" s="111"/>
      <c r="D161" s="106"/>
      <c r="E161" s="169"/>
      <c r="F161" s="106"/>
      <c r="G161" s="114"/>
      <c r="H161" s="106"/>
      <c r="I161" s="98"/>
      <c r="J161" s="98"/>
      <c r="K161" s="46"/>
    </row>
    <row r="162" spans="1:11" x14ac:dyDescent="0.25">
      <c r="A162" s="111"/>
      <c r="B162" s="111"/>
      <c r="C162" s="111"/>
      <c r="D162" s="106"/>
      <c r="E162" s="169"/>
      <c r="F162" s="106"/>
      <c r="G162" s="114"/>
      <c r="H162" s="106"/>
      <c r="I162" s="98"/>
      <c r="J162" s="98"/>
      <c r="K162" s="46"/>
    </row>
    <row r="163" spans="1:11" x14ac:dyDescent="0.25">
      <c r="A163" s="111"/>
      <c r="B163" s="111"/>
      <c r="C163" s="111"/>
      <c r="D163" s="106"/>
      <c r="E163" s="169"/>
      <c r="F163" s="106"/>
      <c r="G163" s="114"/>
      <c r="H163" s="106"/>
      <c r="I163" s="98"/>
      <c r="J163" s="98"/>
      <c r="K163" s="46"/>
    </row>
    <row r="164" spans="1:11" x14ac:dyDescent="0.25">
      <c r="A164" s="111"/>
      <c r="B164" s="111"/>
      <c r="C164" s="111"/>
      <c r="D164" s="106"/>
      <c r="E164" s="169"/>
      <c r="F164" s="106"/>
      <c r="G164" s="114"/>
      <c r="H164" s="106"/>
      <c r="I164" s="98"/>
      <c r="J164" s="98"/>
      <c r="K164" s="46"/>
    </row>
    <row r="165" spans="1:11" x14ac:dyDescent="0.25">
      <c r="A165" s="111"/>
      <c r="B165" s="111"/>
      <c r="C165" s="111"/>
      <c r="D165" s="106"/>
      <c r="E165" s="169"/>
      <c r="F165" s="106"/>
      <c r="G165" s="114"/>
      <c r="H165" s="106"/>
      <c r="I165" s="98"/>
      <c r="J165" s="98"/>
      <c r="K16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Compras e Outros Serviços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>
        <f t="shared" ref="E3:E66" si="0">IF(A3=$F$2,B3,"")</f>
        <v>2</v>
      </c>
      <c r="G3">
        <f t="shared" ref="G3:G66" si="1">IFERROR(SMALL($E$2:$E$250,D3),"")</f>
        <v>3</v>
      </c>
      <c r="H3" t="str">
        <f>IFERROR(VLOOKUP(G3,base!$C$2:$D$133,2,FALSE),"")</f>
        <v>servicos técnicos: projetos/auditorias/ consultorias/assessorias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>
        <f t="shared" si="0"/>
        <v>3</v>
      </c>
      <c r="G4">
        <f t="shared" si="1"/>
        <v>31</v>
      </c>
      <c r="H4" t="str">
        <f>IFERROR(VLOOKUP(G4,base!$C$2:$D$133,2,FALSE),"")</f>
        <v>servicos: terceirizacao de mao-de-obra especializada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34</v>
      </c>
      <c r="H5" t="str">
        <f>IFERROR(VLOOKUP(G5,base!$C$2:$D$133,2,FALSE),"")</f>
        <v>materiais/ suprimentos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35</v>
      </c>
      <c r="H6" t="str">
        <f>IFERROR(VLOOKUP(G6,base!$C$2:$D$133,2,FALSE),"")</f>
        <v>equipamentos p/informatica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37</v>
      </c>
      <c r="H7" t="str">
        <f>IFERROR(VLOOKUP(G7,base!$C$2:$D$133,2,FALSE),"")</f>
        <v>servicos: terceirizacao de mao-de-obra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42</v>
      </c>
      <c r="H8" t="str">
        <f>IFERROR(VLOOKUP(G8,base!$C$2:$D$133,2,FALSE),"")</f>
        <v>servicos: transporte de cargas e passageiros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45</v>
      </c>
      <c r="H9" t="str">
        <f>IFERROR(VLOOKUP(G9,base!$C$2:$D$133,2,FALSE),"")</f>
        <v>servicos: graficos/similares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47</v>
      </c>
      <c r="H10" t="str">
        <f>IFERROR(VLOOKUP(G10,base!$C$2:$D$133,2,FALSE),"")</f>
        <v>servicos: som, imagem e programacao visual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52</v>
      </c>
      <c r="H11" t="str">
        <f>IFERROR(VLOOKUP(G11,base!$C$2:$D$133,2,FALSE),"")</f>
        <v>servicos: manutencao de veiculos, equipamentos e aeronaves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57</v>
      </c>
      <c r="H12" t="str">
        <f>IFERROR(VLOOKUP(G12,base!$C$2:$D$133,2,FALSE),"")</f>
        <v>servicos: manut/equip/escrit/eletrodomesticos/refrigeracao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59</v>
      </c>
      <c r="H13" t="str">
        <f>IFERROR(VLOOKUP(G13,base!$C$2:$D$133,2,FALSE),"")</f>
        <v>servicos: serralheria/marcen./carpin./metalurgica/fundicao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62</v>
      </c>
      <c r="H14" t="str">
        <f>IFERROR(VLOOKUP(G14,base!$C$2:$D$133,2,FALSE),"")</f>
        <v>servicos: locacao de veiculos, equipamentos e aeronaves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64</v>
      </c>
      <c r="H15" t="str">
        <f>IFERROR(VLOOKUP(G15,base!$C$2:$D$133,2,FALSE),"")</f>
        <v>aquisição de imoveis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70</v>
      </c>
      <c r="H16" t="str">
        <f>IFERROR(VLOOKUP(G16,base!$C$2:$D$133,2,FALSE),"")</f>
        <v>maquinas p/autenticar/registrar/franquear e similares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72</v>
      </c>
      <c r="H17" t="str">
        <f>IFERROR(VLOOKUP(G17,base!$C$2:$D$133,2,FALSE),"")</f>
        <v>servicos: vigilancia/seguranca/transporte de valores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77</v>
      </c>
      <c r="H18" t="str">
        <f>IFERROR(VLOOKUP(G18,base!$C$2:$D$133,2,FALSE),"")</f>
        <v>servicos: alimentacao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>
        <f t="shared" si="0"/>
        <v>31</v>
      </c>
      <c r="G19">
        <f t="shared" si="1"/>
        <v>82</v>
      </c>
      <c r="H19" t="str">
        <f>IFERROR(VLOOKUP(G19,base!$C$2:$D$133,2,FALSE),"")</f>
        <v>servicos: hotelaria/agencias de viagem e turismo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97</v>
      </c>
      <c r="H20" t="str">
        <f>IFERROR(VLOOKUP(G20,base!$C$2:$D$133,2,FALSE),"")</f>
        <v>servicos: bilheteria / estacionamento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>
        <f t="shared" si="1"/>
        <v>105</v>
      </c>
      <c r="H21" t="str">
        <f>IFERROR(VLOOKUP(G21,base!$C$2:$D$133,2,FALSE),"")</f>
        <v>livros/publicacoes/revistas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>
        <f t="shared" si="1"/>
        <v>107</v>
      </c>
      <c r="H22" t="str">
        <f>IFERROR(VLOOKUP(G22,base!$C$2:$D$133,2,FALSE),"")</f>
        <v>servicos: seguros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>
        <f t="shared" si="0"/>
        <v>34</v>
      </c>
      <c r="G23">
        <f t="shared" si="1"/>
        <v>112</v>
      </c>
      <c r="H23" t="str">
        <f>IFERROR(VLOOKUP(G23,base!$C$2:$D$133,2,FALSE),"")</f>
        <v>servicos: contratacao parceria/invest./arrend/merchandising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>
        <f t="shared" si="1"/>
        <v>113</v>
      </c>
      <c r="H24" t="str">
        <f>IFERROR(VLOOKUP(G24,base!$C$2:$D$133,2,FALSE),"")</f>
        <v>servicos: contratacao instituicao de ensino superior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>
        <f t="shared" si="0"/>
        <v>35</v>
      </c>
      <c r="G25">
        <f t="shared" si="1"/>
        <v>117</v>
      </c>
      <c r="H25" t="str">
        <f>IFERROR(VLOOKUP(G25,base!$C$2:$D$133,2,FALSE),"")</f>
        <v>servicos: informatica-software/hardware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>
        <f t="shared" si="0"/>
        <v>37</v>
      </c>
      <c r="G26">
        <f t="shared" si="1"/>
        <v>120</v>
      </c>
      <c r="H26" t="str">
        <f>IFERROR(VLOOKUP(G26,base!$C$2:$D$133,2,FALSE),"")</f>
        <v>papel/papelao/cartao/cartolina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122</v>
      </c>
      <c r="H27" t="str">
        <f>IFERROR(VLOOKUP(G27,base!$C$2:$D$133,2,FALSE),"")</f>
        <v>servicos: fornecimento de vales/tickets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>
        <f t="shared" si="0"/>
        <v>42</v>
      </c>
      <c r="G28">
        <f t="shared" si="1"/>
        <v>127</v>
      </c>
      <c r="H28" t="str">
        <f>IFERROR(VLOOKUP(G28,base!$C$2:$D$133,2,FALSE),"")</f>
        <v>servicos: analises clinicas/laborat. e exames medicos/odont.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140</v>
      </c>
      <c r="H29" t="str">
        <f>IFERROR(VLOOKUP(G29,base!$C$2:$D$133,2,FALSE),"")</f>
        <v>equipamentos/materiais p/recreacao/deficientes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>
        <f t="shared" si="0"/>
        <v>45</v>
      </c>
      <c r="G30">
        <f t="shared" si="1"/>
        <v>150</v>
      </c>
      <c r="H30" t="str">
        <f>IFERROR(VLOOKUP(G30,base!$C$2:$D$133,2,FALSE),"")</f>
        <v>instrumentos musicais/componentes/acessorios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160</v>
      </c>
      <c r="H31" t="str">
        <f>IFERROR(VLOOKUP(G31,base!$C$2:$D$133,2,FALSE),"")</f>
        <v>equipamentos/materiais esportivos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>
        <f t="shared" si="0"/>
        <v>47</v>
      </c>
      <c r="G32">
        <f t="shared" si="1"/>
        <v>185</v>
      </c>
      <c r="H32" t="str">
        <f>IFERROR(VLOOKUP(G32,base!$C$2:$D$133,2,FALSE),"")</f>
        <v>embalagens em geral/cordas/barbantes/fitas (exceto p/med.)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205</v>
      </c>
      <c r="H33" t="str">
        <f>IFERROR(VLOOKUP(G33,base!$C$2:$D$133,2,FALSE),"")</f>
        <v>bandeiras/flamulas/acessorios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>
        <f t="shared" si="0"/>
        <v>52</v>
      </c>
      <c r="G34">
        <f t="shared" si="1"/>
        <v>215</v>
      </c>
      <c r="H34" t="str">
        <f>IFERROR(VLOOKUP(G34,base!$C$2:$D$133,2,FALSE),"")</f>
        <v>servicos: insignias/brasoes/escudos/medalhas/trofeus/brindes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245</v>
      </c>
      <c r="H35" t="str">
        <f>IFERROR(VLOOKUP(G35,base!$C$2:$D$133,2,FALSE),"")</f>
        <v>vestuarios/uniformes (exceto vestuario de seguranca)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>
        <f t="shared" si="0"/>
        <v>57</v>
      </c>
      <c r="G36">
        <f t="shared" si="1"/>
        <v>250</v>
      </c>
      <c r="H36" t="str">
        <f>IFERROR(VLOOKUP(G36,base!$C$2:$D$133,2,FALSE),"")</f>
        <v>calcados/bolsas/malas/mochila (exceto de seguranca)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255</v>
      </c>
      <c r="H37" t="str">
        <f>IFERROR(VLOOKUP(G37,base!$C$2:$D$133,2,FALSE),"")</f>
        <v>materiais de armarinho/aviamentos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>
        <f t="shared" si="0"/>
        <v>59</v>
      </c>
      <c r="G38">
        <f t="shared" si="1"/>
        <v>260</v>
      </c>
      <c r="H38" t="str">
        <f>IFERROR(VLOOKUP(G38,base!$C$2:$D$133,2,FALSE),"")</f>
        <v>materiais p/cama/mesa/banho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270</v>
      </c>
      <c r="H39" t="str">
        <f>IFERROR(VLOOKUP(G39,base!$C$2:$D$133,2,FALSE),"")</f>
        <v>equipamentos/materiais p/microfilmagem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>
        <f t="shared" si="0"/>
        <v>62</v>
      </c>
      <c r="G40">
        <f t="shared" si="1"/>
        <v>285</v>
      </c>
      <c r="H40" t="str">
        <f>IFERROR(VLOOKUP(G40,base!$C$2:$D$133,2,FALSE),"")</f>
        <v>eletrodomesticos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290</v>
      </c>
      <c r="H41" t="str">
        <f>IFERROR(VLOOKUP(G41,base!$C$2:$D$133,2,FALSE),"")</f>
        <v>equipamentos/componentes/acessorios p/climatizacao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295</v>
      </c>
      <c r="H42" t="str">
        <f>IFERROR(VLOOKUP(G42,base!$C$2:$D$133,2,FALSE),"")</f>
        <v>equipamentos/materiais/acessorios p/projecao/video/foto/som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>
        <f t="shared" si="1"/>
        <v>320</v>
      </c>
      <c r="H43" t="str">
        <f>IFERROR(VLOOKUP(G43,base!$C$2:$D$133,2,FALSE),"")</f>
        <v>moveis/estofados/componentes em geral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>
        <f t="shared" si="0"/>
        <v>64</v>
      </c>
      <c r="G44">
        <f t="shared" si="1"/>
        <v>345</v>
      </c>
      <c r="H44" t="str">
        <f>IFERROR(VLOOKUP(G44,base!$C$2:$D$133,2,FALSE),"")</f>
        <v>colchoes/colchonetes/travesseiros/almofadas/revestimentos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>
        <f t="shared" si="1"/>
        <v>350</v>
      </c>
      <c r="H45" t="str">
        <f>IFERROR(VLOOKUP(G45,base!$C$2:$D$133,2,FALSE),"")</f>
        <v>equipamentos/materiais/acessorios p/uso comercial/industrial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>
        <f t="shared" si="0"/>
        <v>70</v>
      </c>
      <c r="G46">
        <f t="shared" si="1"/>
        <v>360</v>
      </c>
      <c r="H46" t="str">
        <f>IFERROR(VLOOKUP(G46,base!$C$2:$D$133,2,FALSE),"")</f>
        <v>utensilios e materiais descartaveis p/copa/cozinha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>
        <f t="shared" si="0"/>
        <v>72</v>
      </c>
      <c r="G47">
        <f t="shared" si="1"/>
        <v>380</v>
      </c>
      <c r="H47" t="str">
        <f>IFERROR(VLOOKUP(G47,base!$C$2:$D$133,2,FALSE),"")</f>
        <v>equipamentos/materiais p/limpeza/higiene (uso geral)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390</v>
      </c>
      <c r="H48" t="str">
        <f>IFERROR(VLOOKUP(G48,base!$C$2:$D$133,2,FALSE),"")</f>
        <v>equipamentos/acessorios p/acampamento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>
        <f t="shared" si="0"/>
        <v>77</v>
      </c>
      <c r="G49">
        <f t="shared" si="1"/>
        <v>395</v>
      </c>
      <c r="H49" t="str">
        <f>IFERROR(VLOOKUP(G49,base!$C$2:$D$133,2,FALSE),"")</f>
        <v>equipamentos/componentes/acessorios p/radiotelecomunicacao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397</v>
      </c>
      <c r="H50" t="str">
        <f>IFERROR(VLOOKUP(G50,base!$C$2:$D$133,2,FALSE),"")</f>
        <v>equipamentos/componentes/acessorios p/radiodifusao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>
        <f t="shared" si="0"/>
        <v>82</v>
      </c>
      <c r="G51">
        <f t="shared" si="1"/>
        <v>400</v>
      </c>
      <c r="H51" t="str">
        <f>IFERROR(VLOOKUP(G51,base!$C$2:$D$133,2,FALSE),"")</f>
        <v>equipamentos/componentes/acessorios p/telefonia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405</v>
      </c>
      <c r="H52" t="str">
        <f>IFERROR(VLOOKUP(G52,base!$C$2:$D$133,2,FALSE),"")</f>
        <v>equipamentos/componentes/acessorios p/medicao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>
        <f t="shared" si="0"/>
        <v>97</v>
      </c>
      <c r="G53">
        <f t="shared" si="1"/>
        <v>410</v>
      </c>
      <c r="H53" t="str">
        <f>IFERROR(VLOOKUP(G53,base!$C$2:$D$133,2,FALSE),"")</f>
        <v>equipamentos p/geracao/distribuicao de energia eletrica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420</v>
      </c>
      <c r="H54" t="str">
        <f>IFERROR(VLOOKUP(G54,base!$C$2:$D$133,2,FALSE),"")</f>
        <v>componentes p/equipamentos eletricos/eletronicos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>
        <f t="shared" si="1"/>
        <v>428</v>
      </c>
      <c r="H55" t="str">
        <f>IFERROR(VLOOKUP(G55,base!$C$2:$D$133,2,FALSE),"")</f>
        <v>equipamentos p/controle de pessoal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>
        <f t="shared" si="0"/>
        <v>105</v>
      </c>
      <c r="G56">
        <f t="shared" si="1"/>
        <v>435</v>
      </c>
      <c r="H56" t="str">
        <f>IFERROR(VLOOKUP(G56,base!$C$2:$D$133,2,FALSE),"")</f>
        <v>equipamentos/componentes/acessorios p/solda (em geral)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>
        <f t="shared" si="0"/>
        <v>107</v>
      </c>
      <c r="G57">
        <f t="shared" si="1"/>
        <v>440</v>
      </c>
      <c r="H57" t="str">
        <f>IFERROR(VLOOKUP(G57,base!$C$2:$D$133,2,FALSE),"")</f>
        <v>feramentas manuais (uso geral)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445</v>
      </c>
      <c r="H58" t="str">
        <f>IFERROR(VLOOKUP(G58,base!$C$2:$D$133,2,FALSE),"")</f>
        <v>equipamentos eletricos p/oficinas (uso geral)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>
        <f t="shared" si="0"/>
        <v>112</v>
      </c>
      <c r="G59">
        <f t="shared" si="1"/>
        <v>450</v>
      </c>
      <c r="H59" t="str">
        <f>IFERROR(VLOOKUP(G59,base!$C$2:$D$133,2,FALSE),"")</f>
        <v>ferragens/abrasivos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452</v>
      </c>
      <c r="H60" t="str">
        <f>IFERROR(VLOOKUP(G60,base!$C$2:$D$133,2,FALSE),"")</f>
        <v>arames/telas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>
        <f t="shared" si="0"/>
        <v>113</v>
      </c>
      <c r="G61">
        <f t="shared" si="1"/>
        <v>460</v>
      </c>
      <c r="H61" t="str">
        <f>IFERROR(VLOOKUP(G61,base!$C$2:$D$133,2,FALSE),"")</f>
        <v>madeiras em geral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461</v>
      </c>
      <c r="H62" t="str">
        <f>IFERROR(VLOOKUP(G62,base!$C$2:$D$133,2,FALSE),"")</f>
        <v>materia-prima plastica/sintetica/borracha/derivados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>
        <f t="shared" si="0"/>
        <v>117</v>
      </c>
      <c r="G63">
        <f t="shared" si="1"/>
        <v>463</v>
      </c>
      <c r="H63" t="str">
        <f>IFERROR(VLOOKUP(G63,base!$C$2:$D$133,2,FALSE),"")</f>
        <v>materia-prima p/metalurgia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465</v>
      </c>
      <c r="H64" t="str">
        <f>IFERROR(VLOOKUP(G64,base!$C$2:$D$133,2,FALSE),"")</f>
        <v>equipamentos/materiais p/construcao civil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>
        <f t="shared" si="1"/>
        <v>475</v>
      </c>
      <c r="H65" t="str">
        <f>IFERROR(VLOOKUP(G65,base!$C$2:$D$133,2,FALSE),"")</f>
        <v>equipamentos/materiais p/instalacoes eletricas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>
        <f t="shared" si="0"/>
        <v>120</v>
      </c>
      <c r="G66">
        <f t="shared" si="1"/>
        <v>480</v>
      </c>
      <c r="H66" t="str">
        <f>IFERROR(VLOOKUP(G66,base!$C$2:$D$133,2,FALSE),"")</f>
        <v>equip./materiais p/instalacoes hidrosanitarias e gas natural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>
        <f t="shared" ref="E67:E130" si="2">IF(A67=$F$2,B67,"")</f>
        <v>122</v>
      </c>
      <c r="G67">
        <f t="shared" ref="G67:G130" si="3">IFERROR(SMALL($E$2:$E$250,D67),"")</f>
        <v>495</v>
      </c>
      <c r="H67" t="str">
        <f>IFERROR(VLOOKUP(G67,base!$C$2:$D$133,2,FALSE),"")</f>
        <v>vidros planos/espelhos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505</v>
      </c>
      <c r="H68" t="str">
        <f>IFERROR(VLOOKUP(G68,base!$C$2:$D$133,2,FALSE),"")</f>
        <v>materiais p/decoracao de interiores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>
        <f t="shared" si="2"/>
        <v>127</v>
      </c>
      <c r="G69">
        <f t="shared" si="3"/>
        <v>510</v>
      </c>
      <c r="H69" t="str">
        <f>IFERROR(VLOOKUP(G69,base!$C$2:$D$133,2,FALSE),"")</f>
        <v>obras de arte/objetos decorativos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515</v>
      </c>
      <c r="H70" t="str">
        <f>IFERROR(VLOOKUP(G70,base!$C$2:$D$133,2,FALSE),"")</f>
        <v>equipamentos/materiais de seguranca e protecao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>
        <f t="shared" si="3"/>
        <v>535</v>
      </c>
      <c r="H71" t="str">
        <f>IFERROR(VLOOKUP(G71,base!$C$2:$D$133,2,FALSE),"")</f>
        <v>bombas/motobombas/compressores/componentes/acessorios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>
        <f t="shared" si="2"/>
        <v>140</v>
      </c>
      <c r="G72">
        <f t="shared" si="3"/>
        <v>540</v>
      </c>
      <c r="H72" t="str">
        <f>IFERROR(VLOOKUP(G72,base!$C$2:$D$133,2,FALSE),"")</f>
        <v>equipamentos/materiais p/irrigacao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>
        <f t="shared" si="3"/>
        <v>548</v>
      </c>
      <c r="H73" t="str">
        <f>IFERROR(VLOOKUP(G73,base!$C$2:$D$133,2,FALSE),"")</f>
        <v>equipamentos/materiais/suprimentos tratamento de agua/esgoto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>
        <f t="shared" si="2"/>
        <v>150</v>
      </c>
      <c r="G74">
        <f t="shared" si="3"/>
        <v>550</v>
      </c>
      <c r="H74" t="str">
        <f>IFERROR(VLOOKUP(G74,base!$C$2:$D$133,2,FALSE),"")</f>
        <v>equipamentos/pecas/aces. p/constr./conserv. rodovias/portos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>
        <f t="shared" si="3"/>
        <v>555</v>
      </c>
      <c r="H75" t="str">
        <f>IFERROR(VLOOKUP(G75,base!$C$2:$D$133,2,FALSE),"")</f>
        <v>equipamentos/pecas/acessorios p/mineracao/escavacao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>
        <f t="shared" si="2"/>
        <v>160</v>
      </c>
      <c r="G76">
        <f t="shared" si="3"/>
        <v>565</v>
      </c>
      <c r="H76" t="str">
        <f>IFERROR(VLOOKUP(G76,base!$C$2:$D$133,2,FALSE),"")</f>
        <v>equipamentos/acessorios p/transporte de mercadorias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>
        <f t="shared" si="3"/>
        <v>580</v>
      </c>
      <c r="H77" t="str">
        <f>IFERROR(VLOOKUP(G77,base!$C$2:$D$133,2,FALSE),"")</f>
        <v>equipamentos/pecas/acessorios p/ajardinamento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>
        <f t="shared" si="2"/>
        <v>185</v>
      </c>
      <c r="G78">
        <f t="shared" si="3"/>
        <v>593</v>
      </c>
      <c r="H78" t="str">
        <f>IFERROR(VLOOKUP(G78,base!$C$2:$D$133,2,FALSE),"")</f>
        <v>elevadores/pontes rolantes/guindastes/talhas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>
        <f t="shared" si="3"/>
        <v>595</v>
      </c>
      <c r="H79" t="str">
        <f>IFERROR(VLOOKUP(G79,base!$C$2:$D$133,2,FALSE),"")</f>
        <v>veiculos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>
        <f t="shared" si="2"/>
        <v>205</v>
      </c>
      <c r="G80">
        <f t="shared" si="3"/>
        <v>600</v>
      </c>
      <c r="H80" t="str">
        <f>IFERROR(VLOOKUP(G80,base!$C$2:$D$133,2,FALSE),"")</f>
        <v>equipamentos/pecas/materiais/acessorios p/conserv. veiculos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>
        <f t="shared" si="3"/>
        <v>685</v>
      </c>
      <c r="H81" t="str">
        <f>IFERROR(VLOOKUP(G81,base!$C$2:$D$133,2,FALSE),"")</f>
        <v>equipamentos/pecas/acessorios p/agricultura/pecuaria e pesca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>
        <f t="shared" si="2"/>
        <v>215</v>
      </c>
      <c r="G82">
        <f t="shared" si="3"/>
        <v>736</v>
      </c>
      <c r="H82" t="str">
        <f>IFERROR(VLOOKUP(G82,base!$C$2:$D$133,2,FALSE),"")</f>
        <v>alimentacao humana especial/manipuladas/fracionada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>
        <f t="shared" si="3"/>
        <v>745</v>
      </c>
      <c r="H83" t="str">
        <f>IFERROR(VLOOKUP(G83,base!$C$2:$D$133,2,FALSE),"")</f>
        <v>pneus/camaras/protetores/materiais p/consertos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>
        <f t="shared" si="2"/>
        <v>245</v>
      </c>
      <c r="G84">
        <f t="shared" si="3"/>
        <v>748</v>
      </c>
      <c r="H84" t="str">
        <f>IFERROR(VLOOKUP(G84,base!$C$2:$D$133,2,FALSE),"")</f>
        <v>equipamentos/pecas/acessorios p/navegacao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>
        <f t="shared" si="3"/>
        <v>750</v>
      </c>
      <c r="H85" t="str">
        <f>IFERROR(VLOOKUP(G85,base!$C$2:$D$133,2,FALSE),"")</f>
        <v>materiais/acessorios/pecas fundidas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>
        <f t="shared" si="2"/>
        <v>250</v>
      </c>
      <c r="G86">
        <f t="shared" si="3"/>
        <v>754</v>
      </c>
      <c r="H86" t="str">
        <f>IFERROR(VLOOKUP(G86,base!$C$2:$D$133,2,FALSE),"")</f>
        <v>equipamentos p/lancamentos/pouso/manobras de aeronaves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>
        <f t="shared" si="3"/>
        <v>757</v>
      </c>
      <c r="H87" t="str">
        <f>IFERROR(VLOOKUP(G87,base!$C$2:$D$133,2,FALSE),"")</f>
        <v>combustiveis/lubrificantes/derivados de petroleo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>
        <f t="shared" si="2"/>
        <v>255</v>
      </c>
      <c r="G88">
        <f t="shared" si="3"/>
        <v>758</v>
      </c>
      <c r="H88" t="str">
        <f>IFERROR(VLOOKUP(G88,base!$C$2:$D$133,2,FALSE),"")</f>
        <v>botijoes/instalacoes industriais de gas glp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>
        <f t="shared" si="3"/>
        <v>760</v>
      </c>
      <c r="H89" t="str">
        <f>IFERROR(VLOOKUP(G89,base!$C$2:$D$133,2,FALSE),"")</f>
        <v>armamentos/explosivos/municoes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>
        <f t="shared" si="2"/>
        <v>260</v>
      </c>
      <c r="G90">
        <f t="shared" si="3"/>
        <v>773</v>
      </c>
      <c r="H90" t="str">
        <f>IFERROR(VLOOKUP(G90,base!$C$2:$D$133,2,FALSE),"")</f>
        <v>alimentacao humana - prod.origem animal in natura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>
        <f t="shared" si="3"/>
        <v>775</v>
      </c>
      <c r="H91" t="str">
        <f>IFERROR(VLOOKUP(G91,base!$C$2:$D$133,2,FALSE),"")</f>
        <v>alimentacao humana - prod.especial/manipulados/pre-elaborado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>
        <f t="shared" si="2"/>
        <v>270</v>
      </c>
      <c r="G92">
        <f t="shared" si="3"/>
        <v>779</v>
      </c>
      <c r="H92" t="str">
        <f>IFERROR(VLOOKUP(G92,base!$C$2:$D$133,2,FALSE),"")</f>
        <v>alimentacao humana-prod.origem animal embutidos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>
        <f t="shared" si="3"/>
        <v>784</v>
      </c>
      <c r="H93" t="str">
        <f>IFERROR(VLOOKUP(G93,base!$C$2:$D$133,2,FALSE),"")</f>
        <v>alimentacao humana - produtos de origem vegetal in natura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>
        <f t="shared" si="2"/>
        <v>285</v>
      </c>
      <c r="G94">
        <f t="shared" si="3"/>
        <v>788</v>
      </c>
      <c r="H94" t="str">
        <f>IFERROR(VLOOKUP(G94,base!$C$2:$D$133,2,FALSE),"")</f>
        <v>alimentacao humana - laticinios e correlatos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>
        <f t="shared" si="3"/>
        <v>792</v>
      </c>
      <c r="H95" t="str">
        <f>IFERROR(VLOOKUP(G95,base!$C$2:$D$133,2,FALSE),"")</f>
        <v>alimentacao humana - produtos nao pereciveis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>
        <f t="shared" si="2"/>
        <v>290</v>
      </c>
      <c r="G96">
        <f t="shared" si="3"/>
        <v>796</v>
      </c>
      <c r="H96" t="str">
        <f>IFERROR(VLOOKUP(G96,base!$C$2:$D$133,2,FALSE),"")</f>
        <v>alimentacao humana - produtos de panificacao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>
        <f t="shared" si="3"/>
        <v>802</v>
      </c>
      <c r="H97" t="str">
        <f>IFERROR(VLOOKUP(G97,base!$C$2:$D$133,2,FALSE),"")</f>
        <v>alimentacao humana: enteral/oral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>
        <f t="shared" si="2"/>
        <v>295</v>
      </c>
      <c r="G98">
        <f t="shared" si="3"/>
        <v>803</v>
      </c>
      <c r="H98" t="str">
        <f>IFERROR(VLOOKUP(G98,base!$C$2:$D$133,2,FALSE),"")</f>
        <v>alimentacao humana: produtos coloniais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>
        <f t="shared" si="3"/>
        <v>805</v>
      </c>
      <c r="H99" t="str">
        <f>IFERROR(VLOOKUP(G99,base!$C$2:$D$133,2,FALSE),"")</f>
        <v>equipamentos e gases uso hopitalar/laboratorial/industrial</v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>
        <f t="shared" si="2"/>
        <v>320</v>
      </c>
      <c r="G100">
        <f t="shared" si="3"/>
        <v>820</v>
      </c>
      <c r="H100" t="str">
        <f>IFERROR(VLOOKUP(G100,base!$C$2:$D$133,2,FALSE),"")</f>
        <v>equipamentos/materiais p/industria farmaceutica</v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>
        <f t="shared" si="3"/>
        <v>830</v>
      </c>
      <c r="H101" t="str">
        <f>IFERROR(VLOOKUP(G101,base!$C$2:$D$133,2,FALSE),"")</f>
        <v>equipamentos/materiais p/laboratorio</v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>
        <f t="shared" si="2"/>
        <v>345</v>
      </c>
      <c r="G102">
        <f t="shared" si="3"/>
        <v>855</v>
      </c>
      <c r="H102" t="str">
        <f>IFERROR(VLOOKUP(G102,base!$C$2:$D$133,2,FALSE),"")</f>
        <v>diagnostica</v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>
        <f t="shared" si="3"/>
        <v>870</v>
      </c>
      <c r="H103" t="str">
        <f>IFERROR(VLOOKUP(G103,base!$C$2:$D$133,2,FALSE),"")</f>
        <v>equipamentos/materiais medico-hospitalares/enfermagem</v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>
        <f t="shared" si="2"/>
        <v>350</v>
      </c>
      <c r="G104">
        <f t="shared" si="3"/>
        <v>880</v>
      </c>
      <c r="H104" t="str">
        <f>IFERROR(VLOOKUP(G104,base!$C$2:$D$133,2,FALSE),"")</f>
        <v>medicamentos de uso humano</v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>
        <f t="shared" si="3"/>
        <v>882</v>
      </c>
      <c r="H105" t="str">
        <f>IFERROR(VLOOKUP(G105,base!$C$2:$D$133,2,FALSE),"")</f>
        <v>medicamentos importados (uso humano)</v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>
        <f t="shared" si="2"/>
        <v>360</v>
      </c>
      <c r="G106">
        <f t="shared" si="3"/>
        <v>884</v>
      </c>
      <c r="H106" t="str">
        <f>IFERROR(VLOOKUP(G106,base!$C$2:$D$133,2,FALSE),"")</f>
        <v>medicamentos de uso humano - excepcionais</v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>
        <f t="shared" si="3"/>
        <v>886</v>
      </c>
      <c r="H107" t="str">
        <f>IFERROR(VLOOKUP(G107,base!$C$2:$D$133,2,FALSE),"")</f>
        <v>medicamentos de uso humano - especiais</v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>
        <f t="shared" si="2"/>
        <v>380</v>
      </c>
      <c r="G108">
        <f t="shared" si="3"/>
        <v>888</v>
      </c>
      <c r="H108" t="str">
        <f>IFERROR(VLOOKUP(G108,base!$C$2:$D$133,2,FALSE),"")</f>
        <v>medicamentos de uso humano - genericos</v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>
        <f t="shared" si="3"/>
        <v>890</v>
      </c>
      <c r="H109" t="str">
        <f>IFERROR(VLOOKUP(G109,base!$C$2:$D$133,2,FALSE),"")</f>
        <v>materiais p/higiene pessoal/profilaxia</v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>
        <f t="shared" si="2"/>
        <v>390</v>
      </c>
      <c r="G110">
        <f t="shared" si="3"/>
        <v>905</v>
      </c>
      <c r="H110" t="str">
        <f>IFERROR(VLOOKUP(G110,base!$C$2:$D$133,2,FALSE),"")</f>
        <v>servicos: orteses/proteses</v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>
        <f t="shared" si="3"/>
        <v>910</v>
      </c>
      <c r="H111" t="str">
        <f>IFERROR(VLOOKUP(G111,base!$C$2:$D$133,2,FALSE),"")</f>
        <v>equipamentos/materiais odontologicos</v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>
        <f t="shared" si="2"/>
        <v>395</v>
      </c>
      <c r="G112">
        <f t="shared" si="3"/>
        <v>930</v>
      </c>
      <c r="H112" t="str">
        <f>IFERROR(VLOOKUP(G112,base!$C$2:$D$133,2,FALSE),"")</f>
        <v>equipamentos/materiais/medicamentos veterinarios</v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>
        <f t="shared" si="3"/>
        <v>950</v>
      </c>
      <c r="H113" t="str">
        <f>IFERROR(VLOOKUP(G113,base!$C$2:$D$133,2,FALSE),"")</f>
        <v>animais</v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>
        <f t="shared" si="2"/>
        <v>397</v>
      </c>
      <c r="G114">
        <f t="shared" si="3"/>
        <v>960</v>
      </c>
      <c r="H114" t="str">
        <f>IFERROR(VLOOKUP(G114,base!$C$2:$D$133,2,FALSE),"")</f>
        <v>forragens e outros alimentos p/animais</v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>
        <f t="shared" si="3"/>
        <v>965</v>
      </c>
      <c r="H115" t="str">
        <f>IFERROR(VLOOKUP(G115,base!$C$2:$D$133,2,FALSE),"")</f>
        <v>adubos/corretivos do solo</v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>
        <f t="shared" si="2"/>
        <v>400</v>
      </c>
      <c r="G116">
        <f t="shared" si="3"/>
        <v>970</v>
      </c>
      <c r="H116" t="str">
        <f>IFERROR(VLOOKUP(G116,base!$C$2:$D$133,2,FALSE),"")</f>
        <v>defensivos agricolas/domesticos</v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>
        <f t="shared" si="3"/>
        <v>980</v>
      </c>
      <c r="H117" t="str">
        <f>IFERROR(VLOOKUP(G117,base!$C$2:$D$133,2,FALSE),"")</f>
        <v>sementes/mudas de plantas</v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>
        <f t="shared" si="2"/>
        <v>405</v>
      </c>
      <c r="G118">
        <f t="shared" si="3"/>
        <v>990</v>
      </c>
      <c r="H118" t="str">
        <f>IFERROR(VLOOKUP(G118,base!$C$2:$D$133,2,FALSE),"")</f>
        <v>produtos quimicos de limpeza/higiene</v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>
        <f t="shared" si="2"/>
        <v>410</v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>
        <f t="shared" si="2"/>
        <v>420</v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>
        <f t="shared" si="2"/>
        <v>428</v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>
        <f t="shared" si="2"/>
        <v>435</v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>
        <f t="shared" si="2"/>
        <v>440</v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>
        <f t="shared" si="2"/>
        <v>445</v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>
        <f t="shared" si="4"/>
        <v>450</v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>
        <f t="shared" si="4"/>
        <v>452</v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>
        <f t="shared" si="4"/>
        <v>460</v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>
        <f t="shared" si="4"/>
        <v>461</v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>
        <f t="shared" si="4"/>
        <v>463</v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>
        <f t="shared" si="4"/>
        <v>465</v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>
        <f t="shared" si="4"/>
        <v>475</v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>
        <f t="shared" si="4"/>
        <v>480</v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>
        <f t="shared" si="4"/>
        <v>495</v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>
        <f t="shared" si="4"/>
        <v>505</v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>
        <f t="shared" si="4"/>
        <v>510</v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>
        <f t="shared" si="4"/>
        <v>515</v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>
        <f t="shared" si="4"/>
        <v>535</v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>
        <f t="shared" si="4"/>
        <v>540</v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>
        <f t="shared" si="4"/>
        <v>548</v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>
        <f t="shared" si="4"/>
        <v>550</v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>
        <f t="shared" si="4"/>
        <v>555</v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>
        <f t="shared" si="4"/>
        <v>565</v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>
        <f t="shared" si="4"/>
        <v>580</v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>
        <f t="shared" si="4"/>
        <v>593</v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>
        <f t="shared" si="4"/>
        <v>595</v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>
        <f t="shared" si="4"/>
        <v>600</v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>
        <f t="shared" si="4"/>
        <v>685</v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>
        <f t="shared" si="4"/>
        <v>736</v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>
        <f t="shared" si="4"/>
        <v>745</v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>
        <f t="shared" si="4"/>
        <v>748</v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>
        <f t="shared" si="4"/>
        <v>750</v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>
        <f t="shared" si="4"/>
        <v>754</v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>
        <f t="shared" si="4"/>
        <v>757</v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>
        <f t="shared" si="4"/>
        <v>758</v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>
        <f t="shared" si="4"/>
        <v>760</v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>
        <f t="shared" si="4"/>
        <v>773</v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>
        <f t="shared" si="6"/>
        <v>775</v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>
        <f t="shared" si="6"/>
        <v>779</v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>
        <f t="shared" si="6"/>
        <v>784</v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>
        <f t="shared" si="6"/>
        <v>788</v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>
        <f t="shared" si="6"/>
        <v>792</v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>
        <f t="shared" si="6"/>
        <v>796</v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>
        <f t="shared" si="6"/>
        <v>802</v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>
        <f t="shared" si="6"/>
        <v>803</v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>
        <f t="shared" si="6"/>
        <v>805</v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>
        <f t="shared" si="6"/>
        <v>820</v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>
        <f t="shared" si="6"/>
        <v>830</v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>
        <f t="shared" si="6"/>
        <v>855</v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>
        <f t="shared" si="6"/>
        <v>870</v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>
        <f t="shared" si="6"/>
        <v>880</v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>
        <f t="shared" si="6"/>
        <v>882</v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>
        <f t="shared" si="6"/>
        <v>884</v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>
        <f t="shared" si="6"/>
        <v>886</v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>
        <f t="shared" si="6"/>
        <v>888</v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>
        <f t="shared" si="6"/>
        <v>890</v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>
        <f t="shared" si="6"/>
        <v>905</v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>
        <f t="shared" si="6"/>
        <v>910</v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>
        <f t="shared" si="6"/>
        <v>930</v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>
        <f t="shared" si="6"/>
        <v>950</v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>
        <f t="shared" si="6"/>
        <v>960</v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>
        <f t="shared" si="6"/>
        <v>965</v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>
        <f t="shared" si="6"/>
        <v>970</v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>
        <f t="shared" si="6"/>
        <v>980</v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>
        <f t="shared" si="6"/>
        <v>990</v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46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2023-03-30T17:43:54Z</dcterms:modified>
</cp:coreProperties>
</file>