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TOMADA DE PREÇOS 03-2023 banheiros\ARQ ENGENHARIA\"/>
    </mc:Choice>
  </mc:AlternateContent>
  <xr:revisionPtr revIDLastSave="0" documentId="13_ncr:1_{7EED4DF3-D9A0-4B8D-BD54-E6BB676F945B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B14" i="3" s="1"/>
  <c r="E12" i="6"/>
  <c r="H12" i="6" s="1"/>
  <c r="B15" i="3" l="1"/>
  <c r="B16" i="3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9" i="3" s="1"/>
  <c r="B20" i="3" s="1"/>
  <c r="B21" i="3" s="1"/>
  <c r="E13" i="6"/>
  <c r="H13" i="6" s="1"/>
  <c r="O13" i="3"/>
  <c r="B22" i="3" l="1"/>
  <c r="B23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4" i="3" l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<sst xmlns="http://schemas.openxmlformats.org/spreadsheetml/2006/main" count="15218" uniqueCount="4063">
  <si>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</si>
  <si>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</si>
  <si>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</si>
  <si>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</si>
  <si>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</si>
  <si>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</si>
  <si>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</si>
  <si>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</si>
  <si>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</si>
  <si>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</si>
  <si>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</si>
  <si>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</si>
  <si>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</si>
  <si>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</si>
  <si>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</si>
  <si>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</si>
  <si>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</si>
  <si>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</si>
  <si>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</si>
  <si>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</si>
  <si>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</si>
  <si>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</si>
  <si>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</si>
  <si>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</si>
  <si>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</si>
  <si>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</si>
  <si>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</si>
  <si>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</si>
  <si>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</si>
  <si>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</si>
  <si>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</si>
  <si>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</si>
  <si>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</si>
  <si>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</si>
  <si>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</si>
  <si>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</si>
  <si>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</si>
  <si>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</si>
  <si>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</si>
  <si>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</si>
  <si>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</si>
  <si>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</si>
  <si>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</si>
  <si>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</si>
  <si>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</si>
  <si>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</si>
  <si>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</si>
  <si>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</si>
  <si>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</si>
  <si>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</si>
  <si>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</si>
  <si>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</si>
  <si>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</si>
  <si>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</si>
  <si>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</si>
  <si>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</si>
  <si>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</si>
  <si>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</si>
  <si>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</si>
  <si>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</si>
  <si>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</si>
  <si>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</si>
  <si>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</si>
  <si>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</si>
  <si>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</si>
  <si>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</si>
  <si>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</si>
  <si>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</si>
  <si>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</si>
  <si>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</si>
  <si>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</si>
  <si>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</si>
  <si>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</si>
  <si>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</si>
  <si>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</si>
  <si>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</si>
  <si>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</si>
  <si>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</si>
  <si>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</si>
  <si>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</si>
  <si>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</si>
  <si>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</si>
  <si>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</si>
  <si>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</si>
  <si>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</si>
  <si>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</si>
  <si>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</si>
  <si>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</si>
  <si>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</si>
  <si>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</si>
  <si>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</si>
  <si>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</si>
  <si>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</si>
  <si>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</si>
  <si>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</si>
  <si>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</si>
  <si>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</si>
  <si>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</si>
  <si>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</si>
  <si>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</si>
  <si>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</si>
  <si>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</si>
  <si>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</si>
  <si>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</si>
  <si>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</si>
  <si>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</si>
  <si>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</si>
  <si>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</si>
  <si>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</si>
  <si>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</si>
  <si>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</si>
  <si>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</si>
  <si>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</si>
  <si>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</si>
  <si>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</si>
  <si>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</si>
  <si>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</si>
  <si>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</si>
  <si>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</si>
  <si>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</si>
  <si>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</si>
  <si>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</si>
  <si>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</si>
  <si>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</si>
  <si>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</si>
  <si>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</si>
  <si>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</si>
  <si>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</si>
  <si>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</si>
  <si>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</si>
  <si>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</si>
  <si>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</si>
  <si>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</si>
  <si>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</si>
  <si>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</si>
  <si>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</si>
  <si>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</si>
  <si>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</si>
  <si>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</si>
  <si>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</si>
  <si>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</si>
  <si>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</si>
  <si>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</si>
  <si>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</si>
  <si>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</si>
  <si>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</si>
  <si>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</si>
  <si>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</si>
  <si>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</si>
  <si>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</si>
  <si>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</si>
  <si>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</si>
  <si>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</si>
  <si>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</si>
  <si>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</si>
  <si>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</si>
  <si>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</si>
  <si>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</si>
  <si>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</si>
  <si>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</si>
  <si>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</si>
  <si>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</si>
  <si>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</si>
  <si>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</si>
  <si>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</si>
  <si>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</si>
  <si>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</si>
  <si>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</si>
  <si>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</si>
  <si>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</si>
  <si>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</si>
  <si>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</si>
  <si>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</si>
  <si>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</si>
  <si>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</si>
  <si>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</si>
  <si>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</si>
  <si>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</si>
  <si>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</si>
  <si>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</si>
  <si>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</si>
  <si>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</si>
  <si>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</si>
  <si>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</si>
  <si>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</si>
  <si>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</si>
  <si>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</si>
  <si>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</si>
  <si>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</si>
  <si>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</si>
  <si>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</si>
  <si>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</si>
  <si>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</si>
  <si>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</si>
  <si>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</si>
  <si>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</si>
  <si>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</si>
  <si>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</si>
  <si>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</si>
  <si>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</si>
  <si>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</si>
  <si>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</si>
  <si>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</si>
  <si>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</si>
  <si>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</si>
  <si>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</si>
  <si>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</si>
  <si>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</si>
  <si>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</si>
  <si>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</si>
  <si>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</si>
  <si>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</si>
  <si>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</si>
  <si>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</si>
  <si>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</si>
  <si>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</si>
  <si>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</si>
  <si>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</si>
  <si>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</si>
  <si>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</si>
  <si>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</si>
  <si>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</si>
  <si>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</si>
  <si>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</si>
  <si>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</si>
  <si>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</si>
  <si>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</si>
  <si>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</si>
  <si>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</si>
  <si>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</si>
  <si>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</si>
  <si>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</si>
  <si>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</si>
  <si>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</si>
  <si>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</si>
  <si>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</si>
  <si>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</si>
  <si>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</si>
  <si>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</si>
  <si>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</si>
  <si>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</si>
  <si>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</si>
  <si>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</si>
  <si>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</si>
  <si>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</si>
  <si>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</si>
  <si>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</si>
  <si>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</si>
  <si>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</si>
  <si>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</si>
  <si>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</si>
  <si>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</si>
  <si>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</si>
  <si>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</si>
  <si>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</si>
  <si>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</si>
  <si>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</si>
  <si>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</si>
  <si>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</si>
  <si>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</si>
  <si>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</si>
  <si>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</si>
  <si>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</si>
  <si>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</si>
  <si>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</si>
  <si>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</si>
  <si>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</si>
  <si>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</si>
  <si>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</si>
  <si>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</si>
  <si>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</si>
  <si>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</si>
  <si>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</si>
  <si>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</si>
  <si>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</si>
  <si>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</si>
  <si>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</si>
  <si>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</si>
  <si>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</si>
  <si>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</si>
  <si>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</si>
  <si>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</si>
  <si>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</si>
  <si>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</si>
  <si>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</si>
  <si>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</si>
  <si>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</si>
  <si>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</si>
  <si>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</si>
  <si>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</si>
  <si>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</si>
  <si>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</si>
  <si>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</si>
  <si>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</si>
  <si>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</si>
  <si>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</si>
  <si>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</si>
  <si>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</si>
  <si>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</si>
  <si>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</si>
  <si>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</si>
  <si>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</si>
  <si>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</si>
  <si>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</si>
  <si>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</si>
  <si>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</si>
  <si>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</si>
  <si>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</si>
  <si>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</si>
  <si>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</si>
  <si>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</si>
  <si>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</si>
  <si>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</si>
  <si>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</si>
  <si>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</si>
  <si>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</si>
  <si>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</si>
  <si>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</si>
  <si>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</si>
  <si>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</si>
  <si>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</si>
  <si>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</si>
  <si>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</si>
  <si>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</si>
  <si>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</si>
  <si>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</si>
  <si>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</si>
  <si>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</si>
  <si>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</si>
  <si>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</si>
  <si>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</si>
  <si>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</si>
  <si>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</si>
  <si>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</si>
  <si>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</si>
  <si>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</si>
  <si>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</si>
  <si>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</si>
  <si>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</si>
  <si>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</si>
  <si>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</si>
  <si>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</si>
  <si>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</si>
  <si>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</si>
  <si>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</si>
  <si>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</si>
  <si>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</si>
  <si>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</si>
  <si>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</si>
  <si>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</si>
  <si>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</si>
  <si>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</si>
  <si>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</si>
  <si>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</si>
  <si>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</si>
  <si>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</si>
  <si>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</si>
  <si>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</si>
  <si>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</si>
  <si>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</si>
  <si>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</si>
  <si>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</si>
  <si>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</si>
  <si>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</si>
  <si>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</si>
  <si>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</si>
  <si>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</si>
  <si>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</si>
  <si>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</si>
  <si>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</si>
  <si>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</si>
  <si>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</si>
  <si>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</si>
  <si>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</si>
  <si>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</si>
  <si>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</si>
  <si>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</si>
  <si>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</si>
  <si>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</si>
  <si>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</si>
  <si>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</si>
  <si>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</si>
  <si>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</si>
  <si>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</si>
  <si>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</si>
  <si>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</si>
  <si>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</si>
  <si>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</si>
  <si>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</si>
  <si>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</si>
  <si>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</si>
  <si>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</si>
  <si>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</si>
  <si>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</si>
  <si>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</si>
  <si>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</si>
  <si>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</si>
  <si>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</si>
  <si>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</si>
  <si>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</si>
  <si>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</si>
  <si>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</si>
  <si>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</si>
  <si>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</si>
  <si>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</si>
  <si>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</si>
  <si>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</si>
  <si>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</si>
  <si>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</si>
  <si>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</si>
  <si>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</si>
  <si>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</si>
  <si>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</si>
  <si>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</si>
  <si>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</si>
  <si>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</si>
  <si>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</si>
  <si>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</si>
  <si>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</si>
  <si>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</si>
  <si>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</si>
  <si>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</si>
  <si>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</si>
  <si>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</si>
  <si>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</si>
  <si>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</si>
  <si>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</si>
  <si>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</si>
  <si>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</si>
  <si>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</si>
  <si>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</si>
  <si>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</si>
  <si>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</si>
  <si>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</si>
  <si>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</si>
  <si>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</si>
  <si>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</si>
  <si>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</si>
  <si>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</si>
  <si>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</si>
  <si>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</si>
  <si>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</si>
  <si>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</si>
  <si>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</si>
  <si>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</si>
  <si>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</si>
  <si>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</si>
  <si>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</si>
  <si>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</si>
  <si>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</si>
  <si>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</si>
  <si>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</si>
  <si>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</si>
  <si>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</si>
  <si>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</si>
  <si>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</si>
  <si>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</si>
  <si>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</si>
  <si>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</si>
  <si>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</si>
  <si>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</si>
  <si>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</si>
  <si>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</si>
  <si>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</si>
  <si>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</si>
  <si>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</si>
  <si>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</si>
  <si>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</si>
  <si>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</si>
  <si>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</si>
  <si>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</si>
  <si>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</si>
  <si>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</si>
  <si>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</si>
  <si>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</si>
  <si>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</si>
  <si>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</si>
  <si>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</si>
  <si>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</si>
  <si>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</si>
  <si>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</si>
  <si>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</si>
  <si>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</si>
  <si>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</si>
  <si>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</si>
  <si>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</si>
  <si>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</si>
  <si>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</si>
  <si>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</si>
  <si>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</si>
  <si>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</si>
  <si>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</si>
  <si>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</si>
  <si>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</si>
  <si>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</si>
  <si>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</si>
  <si>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</si>
  <si>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</si>
  <si>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</si>
  <si>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</si>
  <si>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</si>
  <si>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</si>
  <si>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</si>
  <si>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</si>
  <si>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</si>
  <si>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</si>
  <si>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</si>
  <si>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</si>
  <si>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</si>
  <si>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</si>
  <si>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</si>
  <si>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</si>
  <si>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</si>
  <si>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</si>
  <si>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</si>
  <si>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</si>
  <si>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</si>
  <si>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</si>
  <si>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</si>
  <si>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</si>
  <si>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</si>
  <si>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</si>
  <si>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</si>
  <si>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</si>
  <si>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</si>
  <si>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</si>
  <si>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</si>
  <si>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</si>
  <si>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</si>
  <si>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</si>
  <si>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</si>
  <si>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</si>
  <si>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</si>
  <si>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</si>
  <si>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</si>
  <si>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</si>
  <si>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</si>
  <si>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</si>
  <si>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</si>
  <si>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</si>
  <si>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</si>
  <si>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</si>
  <si>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</si>
  <si>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</si>
  <si>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</si>
  <si>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</si>
  <si>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</si>
  <si>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</si>
  <si>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</si>
  <si>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</si>
  <si>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</si>
  <si>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</si>
  <si>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</si>
  <si>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</si>
  <si>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</si>
  <si>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</si>
  <si>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</si>
  <si>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</si>
  <si>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</si>
  <si>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</si>
  <si>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</si>
  <si>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</si>
  <si>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</si>
  <si>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</si>
  <si>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</si>
  <si>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</si>
  <si>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</si>
  <si>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</si>
  <si>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</si>
  <si>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</si>
  <si>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</si>
  <si>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</si>
  <si>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</si>
  <si>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</si>
  <si>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</si>
  <si>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</si>
  <si>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</si>
  <si>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</si>
  <si>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</si>
  <si>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</si>
  <si>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</si>
  <si>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</si>
  <si>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</si>
  <si>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</si>
  <si>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</si>
  <si>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</si>
  <si>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</si>
  <si>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</si>
  <si>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</si>
  <si>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</si>
  <si>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</si>
  <si>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</si>
  <si>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</si>
  <si>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</si>
  <si>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</si>
  <si>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</si>
  <si>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</si>
  <si>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</si>
  <si>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</si>
  <si>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</si>
  <si>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</si>
  <si>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</si>
  <si>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</si>
  <si>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</si>
  <si>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</si>
  <si>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</si>
  <si>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</si>
  <si>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</si>
  <si>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</si>
  <si>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</si>
  <si>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</si>
  <si>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</si>
  <si>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</si>
  <si>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</si>
  <si>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</si>
  <si>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</si>
  <si>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</si>
  <si>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</si>
  <si>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</si>
  <si>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</si>
  <si>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</si>
  <si>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</si>
  <si>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</si>
  <si>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</si>
  <si>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</si>
  <si>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</si>
  <si>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</si>
  <si>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</si>
  <si>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</si>
  <si>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</si>
  <si>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</si>
  <si>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</si>
  <si>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</si>
  <si>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</si>
  <si>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</si>
  <si>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</si>
  <si>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</si>
  <si>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</si>
  <si>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</si>
  <si>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</si>
  <si>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</si>
  <si>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</si>
  <si>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</si>
  <si>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</si>
  <si>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</si>
  <si>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</si>
  <si>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</si>
  <si>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</si>
  <si>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</si>
  <si>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</si>
  <si>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</si>
  <si>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</si>
  <si>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</si>
  <si>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</si>
  <si>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</si>
  <si>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</si>
  <si>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</si>
  <si>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</si>
  <si>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</si>
  <si>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</si>
  <si>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</si>
  <si>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</si>
  <si>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</si>
  <si>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</si>
  <si>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</si>
  <si>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</si>
  <si>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</si>
  <si>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</si>
  <si>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</si>
  <si>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</si>
  <si>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</si>
  <si>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</si>
  <si>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</si>
  <si>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</si>
  <si>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</si>
  <si>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</si>
  <si>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</si>
  <si>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</si>
  <si>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</si>
  <si>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</si>
  <si>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</si>
  <si>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</si>
  <si>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</si>
  <si>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</si>
  <si>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</si>
  <si>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</si>
  <si>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</si>
  <si>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</si>
  <si>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</si>
  <si>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</si>
  <si>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</si>
  <si>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</si>
  <si>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</si>
  <si>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</si>
  <si>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</si>
  <si>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</si>
  <si>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</si>
  <si>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</si>
  <si>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</si>
  <si>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</si>
  <si>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</si>
  <si>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</si>
  <si>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</si>
  <si>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</si>
  <si>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</si>
  <si>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</si>
  <si>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</si>
  <si>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</si>
  <si>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</si>
  <si>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</si>
  <si>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</si>
  <si>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</si>
  <si>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</si>
  <si>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</si>
  <si>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</si>
  <si>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</si>
  <si>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</si>
  <si>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</si>
  <si>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</si>
  <si>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</si>
  <si>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</si>
  <si>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</si>
  <si>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</si>
  <si>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</si>
  <si>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</si>
  <si>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</si>
  <si>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</si>
  <si>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</si>
  <si>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</si>
  <si>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</si>
  <si>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</si>
  <si>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</si>
  <si>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</si>
  <si>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</si>
  <si>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</si>
  <si>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</si>
  <si>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</si>
  <si>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</si>
  <si>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</si>
  <si>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</si>
  <si>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</si>
  <si>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</si>
  <si>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</si>
  <si>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</si>
  <si>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</si>
  <si>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</si>
  <si>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</si>
  <si>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</si>
  <si>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</si>
  <si>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</si>
  <si>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</si>
  <si>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</si>
  <si>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</si>
  <si>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</si>
  <si>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</si>
  <si>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</si>
  <si>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</si>
  <si>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</si>
  <si>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</si>
  <si>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</si>
  <si>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</si>
  <si>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</si>
  <si>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</si>
  <si>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</si>
  <si>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</si>
  <si>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</si>
  <si>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</si>
  <si>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</si>
  <si>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</si>
  <si>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</si>
  <si>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</si>
  <si>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</si>
  <si>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</si>
  <si>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</si>
  <si>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</si>
  <si>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</si>
  <si>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</si>
  <si>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</si>
  <si>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</si>
  <si>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</si>
  <si>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</si>
  <si>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</si>
  <si>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</si>
  <si>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</si>
  <si>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</si>
  <si>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</si>
  <si>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</si>
  <si>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</si>
  <si>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</si>
  <si>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</si>
  <si>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</si>
  <si>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</si>
  <si>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</si>
  <si>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</si>
  <si>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</si>
  <si>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</si>
  <si>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</si>
  <si>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</si>
  <si>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</si>
  <si>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</si>
  <si>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</si>
  <si>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</si>
  <si>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</si>
  <si>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</si>
  <si>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</si>
  <si>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</si>
  <si>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</si>
  <si>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</si>
  <si>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</si>
  <si>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</si>
  <si>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</si>
  <si>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</si>
  <si>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</si>
  <si>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</si>
  <si>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</si>
  <si>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</si>
  <si>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</si>
  <si>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</si>
  <si>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</si>
  <si>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</si>
  <si>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</si>
  <si>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</si>
  <si>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</si>
  <si>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</si>
  <si>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</si>
  <si>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</si>
  <si>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</si>
  <si>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</si>
  <si>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</si>
  <si>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</si>
  <si>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</si>
  <si>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</si>
  <si>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</si>
  <si>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</si>
  <si>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</si>
  <si>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</si>
  <si>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</si>
  <si>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</si>
  <si>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</si>
  <si>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</si>
  <si>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</si>
  <si>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</si>
  <si>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</si>
  <si>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</si>
  <si>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</si>
  <si>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</si>
  <si>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</si>
  <si>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</si>
  <si>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</si>
  <si>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</si>
  <si>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</si>
  <si>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</si>
  <si>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</si>
  <si>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</si>
  <si>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</si>
  <si>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</si>
  <si>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</si>
  <si>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</si>
  <si>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</si>
  <si>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</si>
  <si>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</si>
  <si>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</si>
  <si>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</si>
  <si>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</si>
  <si>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</si>
  <si>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</si>
  <si>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</si>
  <si>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</si>
  <si>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</si>
  <si>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</si>
  <si>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</si>
  <si>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</si>
  <si>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</si>
  <si>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</si>
  <si>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</si>
  <si>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</si>
  <si>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</si>
  <si>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</si>
  <si>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</si>
  <si>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</si>
  <si>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</si>
  <si>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</si>
  <si>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</si>
  <si>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</si>
  <si>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</si>
  <si>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</si>
  <si>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</si>
  <si>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</si>
  <si>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</si>
  <si>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</si>
  <si>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</si>
  <si>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</si>
  <si>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</si>
  <si>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</si>
  <si>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</si>
  <si>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</si>
  <si>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</si>
  <si>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</si>
  <si>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</si>
  <si>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</si>
  <si>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</si>
  <si>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</si>
  <si>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</si>
  <si>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</si>
  <si>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</si>
  <si>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</si>
  <si>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</si>
  <si>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</si>
  <si>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</si>
  <si>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</si>
  <si>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</si>
  <si>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</si>
  <si>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</si>
  <si>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</si>
  <si>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</si>
  <si>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</si>
  <si>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</si>
  <si>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</si>
  <si>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</si>
  <si>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</si>
  <si>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</si>
  <si>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</si>
  <si>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</si>
  <si>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</si>
  <si>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</si>
  <si>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</si>
  <si>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</si>
  <si>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</si>
  <si>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</si>
  <si>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</si>
  <si>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</si>
  <si>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</si>
  <si>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</si>
  <si>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</si>
  <si>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</si>
  <si>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</si>
  <si>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</si>
  <si>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</si>
  <si>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</si>
  <si>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</si>
  <si>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</si>
  <si>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</si>
  <si>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</si>
  <si>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</si>
  <si>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</si>
  <si>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</si>
  <si>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</si>
  <si>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</si>
  <si>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</si>
  <si>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</si>
  <si>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</si>
  <si>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</si>
  <si>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</si>
  <si>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</si>
  <si>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</si>
  <si>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</si>
  <si>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</si>
  <si>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</si>
  <si>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</si>
  <si>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</si>
  <si>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</si>
  <si>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</si>
  <si>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</si>
  <si>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</si>
  <si>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</si>
  <si>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</si>
  <si>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</si>
  <si>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</si>
  <si>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</si>
  <si>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</si>
  <si>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</si>
  <si>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</si>
  <si>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</si>
  <si>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</si>
  <si>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</si>
  <si>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</si>
  <si>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</si>
  <si>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</si>
  <si>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</si>
  <si>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</si>
  <si>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</si>
  <si>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</si>
  <si>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</si>
  <si>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</si>
  <si>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</si>
  <si>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</si>
  <si>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</si>
  <si>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</si>
  <si>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</si>
  <si>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</si>
  <si>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</si>
  <si>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</si>
  <si>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</si>
  <si>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</si>
  <si>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</si>
  <si>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</si>
  <si>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</si>
  <si>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</si>
  <si>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</si>
  <si>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</si>
  <si>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</si>
  <si>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</si>
  <si>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</si>
  <si>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</si>
  <si>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</si>
  <si>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</si>
  <si>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</si>
  <si>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</si>
  <si>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</si>
  <si>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</si>
  <si>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</si>
  <si>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</si>
  <si>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</si>
  <si>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</si>
  <si>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</si>
  <si>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</si>
  <si>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</si>
  <si>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</si>
  <si>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</si>
  <si>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</si>
  <si>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</si>
  <si>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</si>
  <si>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</si>
  <si>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</si>
  <si>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</si>
  <si>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</si>
  <si>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</si>
  <si>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</si>
  <si>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</si>
  <si>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</si>
  <si>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</si>
  <si>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</si>
  <si>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</si>
  <si>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</si>
  <si>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</si>
  <si>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</si>
  <si>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</si>
  <si>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</si>
  <si>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</si>
  <si>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</si>
  <si>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</si>
  <si>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</si>
  <si>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</si>
  <si>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</si>
  <si>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</si>
  <si>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</si>
  <si>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</si>
  <si>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</si>
  <si>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</si>
  <si>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</si>
  <si>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</si>
  <si>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</si>
  <si>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</si>
  <si>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</si>
  <si>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</si>
  <si>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</si>
  <si>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</si>
  <si>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</si>
  <si>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</si>
  <si>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</si>
  <si>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</si>
  <si>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</si>
  <si>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</si>
  <si>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</si>
  <si>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</si>
  <si>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</si>
  <si>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</si>
  <si>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</si>
  <si>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</si>
  <si>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</si>
  <si>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</si>
  <si>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</si>
  <si>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</si>
  <si>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</si>
  <si>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</si>
  <si>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</si>
  <si>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</si>
  <si>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</si>
  <si>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</si>
  <si>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</si>
  <si>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</si>
  <si>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</si>
  <si>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</si>
  <si>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</si>
  <si>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</si>
  <si>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</si>
  <si>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</si>
  <si>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</si>
  <si>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</si>
  <si>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</si>
  <si>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</si>
  <si>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</si>
  <si>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</si>
  <si>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</si>
  <si>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</si>
  <si>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</si>
  <si>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</si>
  <si>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</si>
  <si>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</si>
  <si>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</si>
  <si>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</si>
  <si>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</si>
  <si>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</si>
  <si>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</si>
  <si>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</si>
  <si>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</si>
  <si>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</si>
  <si>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</si>
  <si>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</si>
  <si>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</si>
  <si>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</si>
  <si>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</si>
  <si>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</si>
  <si>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</si>
  <si>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</si>
  <si>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</si>
  <si>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</si>
  <si>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</si>
  <si>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</si>
  <si>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</si>
  <si>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</si>
  <si>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</si>
  <si>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</si>
  <si>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</si>
  <si>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</si>
  <si>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</si>
  <si>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</si>
  <si>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</si>
  <si>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</si>
  <si>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</si>
  <si>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</si>
  <si>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</si>
  <si>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</si>
  <si>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</si>
  <si>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</si>
  <si>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</si>
  <si>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</si>
  <si>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</si>
  <si>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</si>
  <si>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</si>
  <si>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</si>
  <si>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</si>
  <si>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</si>
  <si>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</si>
  <si>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</si>
  <si>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</si>
  <si>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</si>
  <si>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</si>
  <si>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</si>
  <si>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</si>
  <si>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</si>
  <si>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</si>
  <si>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</si>
  <si>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</si>
  <si>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</si>
  <si>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</si>
  <si>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</si>
  <si>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</si>
  <si>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</si>
  <si>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</si>
  <si>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</si>
  <si>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</si>
  <si>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</si>
  <si>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</si>
  <si>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</si>
  <si>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</si>
  <si>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</si>
  <si>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</si>
  <si>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</si>
  <si>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</si>
  <si>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</si>
  <si>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</si>
  <si>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</si>
  <si>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</si>
  <si>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</si>
  <si>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</si>
  <si>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</si>
  <si>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</si>
  <si>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</si>
  <si>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</si>
  <si>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</si>
  <si>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</si>
  <si>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</si>
  <si>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</si>
  <si>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</si>
  <si>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</si>
  <si>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</si>
  <si>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</si>
  <si>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</si>
  <si>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</si>
  <si>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</si>
  <si>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</si>
  <si>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</si>
  <si>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</si>
  <si>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</si>
  <si>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</si>
  <si>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</si>
  <si>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</si>
  <si>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</si>
  <si>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</si>
  <si>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</si>
  <si>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</si>
  <si>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</si>
  <si>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</si>
  <si>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</si>
  <si>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</si>
  <si>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</si>
  <si>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</si>
  <si>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</si>
  <si>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</si>
  <si>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</si>
  <si>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</si>
  <si>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</si>
  <si>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</si>
  <si>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</si>
  <si>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</si>
  <si>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</si>
  <si>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</si>
  <si>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</si>
  <si>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</si>
  <si>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</si>
  <si>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</si>
  <si>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</si>
  <si>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</si>
  <si>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</si>
  <si>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</si>
  <si>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</si>
  <si>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</si>
  <si>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</si>
  <si>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</si>
  <si>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</si>
  <si>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</si>
  <si>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</si>
  <si>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</si>
  <si>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</si>
  <si>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</si>
  <si>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</si>
  <si>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</si>
  <si>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</si>
  <si>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</si>
  <si>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</si>
  <si>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</si>
  <si>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</si>
  <si>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</si>
  <si>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</si>
  <si>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</si>
  <si>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</si>
  <si>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</si>
  <si>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</si>
  <si>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</si>
  <si>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</si>
  <si>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</si>
  <si>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</si>
  <si>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</si>
  <si>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</si>
  <si>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</si>
  <si>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</si>
  <si>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</si>
  <si>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</si>
  <si>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</si>
  <si>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</si>
  <si>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</si>
  <si>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</si>
  <si>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</si>
  <si>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</si>
  <si>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</si>
  <si>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</si>
  <si>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</si>
  <si>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</si>
  <si>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</si>
  <si>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</si>
  <si>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</si>
  <si>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</si>
  <si>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</si>
  <si>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</si>
  <si>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</si>
  <si>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</si>
  <si>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</si>
  <si>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</si>
  <si>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</si>
  <si>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</si>
  <si>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</si>
  <si>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</si>
  <si>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</si>
  <si>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</si>
  <si>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</si>
  <si>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</si>
  <si>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</si>
  <si>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</si>
  <si>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</si>
  <si>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</si>
  <si>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</si>
  <si>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</si>
  <si>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</si>
  <si>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</si>
  <si>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</si>
  <si>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</si>
  <si>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</si>
  <si>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</si>
  <si>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</si>
  <si>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</si>
  <si>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</si>
  <si>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</si>
  <si>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</si>
  <si>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</si>
  <si>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</si>
  <si>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</si>
  <si>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</si>
  <si>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</si>
  <si>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</si>
  <si>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</si>
  <si>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</si>
  <si>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</si>
  <si>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</si>
  <si>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</si>
  <si>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</si>
  <si>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</si>
  <si>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</si>
  <si>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</si>
  <si>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</si>
  <si>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</si>
  <si>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</si>
  <si>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</si>
  <si>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</si>
  <si>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</si>
  <si>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</si>
  <si>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</si>
  <si>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</si>
  <si>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</si>
  <si>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</si>
  <si>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</si>
  <si>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</si>
  <si>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</si>
  <si>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</si>
  <si>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</si>
  <si>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</si>
  <si>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</si>
  <si>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</si>
  <si>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</si>
  <si>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</si>
  <si>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</si>
  <si>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</si>
  <si>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</si>
  <si>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</si>
  <si>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</si>
  <si>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</si>
  <si>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</si>
  <si>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</si>
  <si>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</si>
  <si>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</si>
  <si>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</si>
  <si>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</si>
  <si>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</si>
  <si>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</si>
  <si>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</si>
  <si>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</si>
  <si>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</si>
  <si>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</si>
  <si>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</si>
  <si>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</si>
  <si>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</si>
  <si>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</si>
  <si>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</si>
  <si>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</si>
  <si>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</si>
  <si>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</si>
  <si>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</si>
  <si>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</si>
  <si>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</si>
  <si>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</si>
  <si>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</si>
  <si>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</si>
  <si>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</si>
  <si>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</si>
  <si>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</si>
  <si>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</si>
  <si>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</si>
  <si>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</si>
  <si>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</si>
  <si>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</si>
  <si>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</si>
  <si>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</si>
  <si>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</si>
  <si>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</si>
  <si>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</si>
  <si>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</si>
  <si>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</si>
  <si>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</si>
  <si>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</si>
  <si>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</si>
  <si>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</si>
  <si>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</si>
  <si>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</si>
  <si>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</si>
  <si>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</si>
  <si>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</si>
  <si>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</si>
  <si>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</si>
  <si>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</si>
  <si>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</si>
  <si>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</si>
  <si>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</si>
  <si>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</si>
  <si>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</si>
  <si>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</si>
  <si>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</si>
  <si>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</si>
  <si>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</si>
  <si>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</si>
  <si>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</si>
  <si>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</si>
  <si>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</si>
  <si>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</si>
  <si>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</si>
  <si>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</si>
  <si>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</si>
  <si>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</si>
  <si>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</si>
  <si>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</si>
  <si>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</si>
  <si>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</si>
  <si>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</si>
  <si>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</si>
  <si>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</si>
  <si>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</si>
  <si>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</si>
  <si>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</si>
  <si>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</si>
  <si>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</si>
  <si>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</si>
  <si>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</si>
  <si>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</si>
  <si>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</si>
  <si>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</si>
  <si>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</si>
  <si>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</si>
  <si>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</si>
  <si>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</si>
  <si>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</si>
  <si>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</si>
  <si>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</si>
  <si>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</si>
  <si>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</si>
  <si>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</si>
  <si>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</si>
  <si>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</si>
  <si>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</si>
  <si>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</si>
  <si>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</si>
  <si>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</si>
  <si>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</si>
  <si>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</si>
  <si>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</si>
  <si>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</si>
  <si>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</si>
  <si>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</si>
  <si>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</si>
  <si>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</si>
  <si>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</si>
  <si>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</si>
  <si>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</si>
  <si>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</si>
  <si>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</si>
  <si>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</si>
  <si>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</si>
  <si>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</si>
  <si>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</si>
  <si>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</si>
  <si>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</si>
  <si>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</si>
  <si>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</si>
  <si>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</si>
  <si>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</si>
  <si>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</si>
  <si>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</si>
  <si>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</si>
  <si>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</si>
  <si>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</si>
  <si>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</si>
  <si>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</si>
  <si>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</si>
  <si>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</si>
  <si>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</si>
  <si>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</si>
  <si>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</si>
  <si>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</si>
  <si>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</si>
  <si>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</si>
  <si>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</si>
  <si>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</si>
  <si>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</si>
  <si>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</si>
  <si>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</si>
  <si>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</si>
  <si>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</si>
  <si>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</si>
  <si>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</si>
  <si>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</si>
  <si>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</si>
  <si>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</si>
  <si>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</si>
  <si>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</si>
  <si>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</si>
  <si>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</si>
  <si>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</si>
  <si>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</si>
  <si>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</si>
  <si>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</si>
  <si>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</si>
  <si>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</si>
  <si>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</si>
  <si>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</si>
  <si>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</si>
  <si>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</si>
  <si>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</si>
  <si>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</si>
  <si>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</si>
  <si>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</si>
  <si>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</si>
  <si>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</si>
  <si>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</si>
  <si>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</si>
  <si>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</si>
  <si>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</si>
  <si>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</si>
  <si>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</si>
  <si>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</si>
  <si>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</si>
  <si>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</si>
  <si>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</si>
  <si>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</si>
  <si>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</si>
  <si>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</si>
  <si>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</si>
  <si>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</si>
  <si>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</si>
  <si>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</si>
  <si>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</si>
  <si>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</si>
  <si>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</si>
  <si>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</si>
  <si>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</si>
  <si>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</si>
  <si>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</si>
  <si>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</si>
  <si>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</si>
  <si>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</si>
  <si>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</si>
  <si>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</si>
  <si>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</si>
  <si>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</si>
  <si>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</si>
  <si>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</si>
  <si>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</si>
  <si>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</si>
  <si>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</si>
  <si>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</si>
  <si>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</si>
  <si>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</si>
  <si>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</si>
  <si>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</si>
  <si>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</si>
  <si>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</si>
  <si>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</si>
  <si>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</si>
  <si>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</si>
  <si>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</si>
  <si>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</si>
  <si>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</si>
  <si>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</si>
  <si>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</si>
  <si>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</si>
  <si>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</si>
  <si>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</si>
  <si>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</si>
  <si>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</si>
  <si>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</si>
  <si>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</si>
  <si>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</si>
  <si>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</si>
  <si>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</si>
  <si>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</si>
  <si>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</si>
  <si>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</si>
  <si>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</si>
  <si>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</si>
  <si>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</si>
  <si>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</si>
  <si>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</si>
  <si>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</si>
  <si>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</si>
  <si>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</si>
  <si>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</si>
  <si>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</si>
  <si>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</si>
  <si>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</si>
  <si>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</si>
  <si>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</si>
  <si>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</si>
  <si>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</si>
  <si>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</si>
  <si>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</si>
  <si>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</si>
  <si>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</si>
  <si>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</si>
  <si>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</si>
  <si>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</si>
  <si>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</si>
  <si>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</si>
  <si>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</si>
  <si>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</si>
  <si>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</si>
  <si>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</si>
  <si>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</si>
  <si>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</si>
  <si>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</si>
  <si>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</si>
  <si>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</si>
  <si>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</si>
  <si>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</si>
  <si>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</si>
  <si>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</si>
  <si>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</si>
  <si>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</si>
  <si>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</si>
  <si>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</si>
  <si>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</si>
  <si>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</si>
  <si>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</si>
  <si>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</si>
  <si>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</si>
  <si>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</si>
  <si>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</si>
  <si>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</si>
  <si>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</si>
  <si>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</si>
  <si>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</si>
  <si>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</si>
  <si>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</si>
  <si>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</si>
  <si>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</si>
  <si>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</si>
  <si>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</si>
  <si>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</si>
  <si>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</si>
  <si>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</si>
  <si>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</si>
  <si>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</si>
  <si>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</si>
  <si>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</si>
  <si>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</si>
  <si>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</si>
  <si>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</si>
  <si>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</si>
  <si>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</si>
  <si>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</si>
  <si>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</si>
  <si>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</si>
  <si>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</si>
  <si>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</si>
  <si>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</si>
  <si>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</si>
  <si>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</si>
  <si>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</si>
  <si>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</si>
  <si>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</si>
  <si>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</si>
  <si>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</si>
  <si>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</si>
  <si>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</si>
  <si>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</si>
  <si>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</si>
  <si>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</si>
  <si>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</si>
  <si>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</si>
  <si>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</si>
  <si>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</si>
  <si>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</si>
  <si>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</si>
  <si>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</si>
  <si>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</si>
  <si>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</si>
  <si>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</si>
  <si>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</si>
  <si>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</si>
  <si>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</si>
  <si>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</si>
  <si>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</si>
  <si>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</si>
  <si>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</si>
  <si>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</si>
  <si>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</si>
  <si>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</si>
  <si>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</si>
  <si>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</si>
  <si>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</si>
  <si>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</si>
  <si>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</si>
  <si>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</si>
  <si>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</si>
  <si>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</si>
  <si>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</si>
  <si>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</si>
  <si>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</si>
  <si>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</si>
  <si>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</si>
  <si>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</si>
  <si>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</si>
  <si>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</si>
  <si>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</si>
  <si>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</si>
  <si>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</si>
  <si>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</si>
  <si>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</si>
  <si>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</si>
  <si>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</si>
  <si>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</si>
  <si>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</si>
  <si>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</si>
  <si>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</si>
  <si>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</si>
  <si>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</si>
  <si>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</si>
  <si>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</si>
  <si>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</si>
  <si>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</si>
  <si>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</si>
  <si>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</si>
  <si>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</si>
  <si>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</si>
  <si>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</si>
  <si>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</si>
  <si>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</si>
  <si>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</si>
  <si>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</si>
  <si>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</si>
  <si>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</si>
  <si>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</si>
  <si>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</si>
  <si>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</si>
  <si>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</si>
  <si>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</si>
  <si>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</si>
  <si>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</si>
  <si>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</si>
  <si>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</si>
  <si>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</si>
  <si>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</si>
  <si>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</si>
  <si>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</si>
  <si>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</si>
  <si>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</si>
  <si>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</si>
  <si>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</si>
  <si>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</si>
  <si>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</si>
  <si>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</si>
  <si>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</si>
  <si>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</si>
  <si>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</si>
  <si>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</si>
  <si>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</si>
  <si>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</si>
  <si>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</si>
  <si>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</si>
  <si>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</si>
  <si>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</si>
  <si>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</si>
  <si>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</si>
  <si>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</si>
  <si>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</si>
  <si>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</si>
  <si>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</si>
  <si>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</si>
  <si>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</si>
  <si>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</si>
  <si>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</si>
  <si>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</si>
  <si>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</si>
  <si>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</si>
  <si>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</si>
  <si>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</si>
  <si>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</si>
  <si>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</si>
  <si>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</si>
  <si>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</si>
  <si>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</si>
  <si>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</si>
  <si>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</si>
  <si>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</si>
  <si>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</si>
  <si>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</si>
  <si>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</si>
  <si>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</si>
  <si>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</si>
  <si>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</si>
  <si>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</si>
  <si>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</si>
  <si>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</si>
  <si>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</si>
  <si>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</si>
  <si>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</si>
  <si>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</si>
  <si>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</si>
  <si>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</si>
  <si>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</si>
  <si>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</si>
  <si>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</si>
  <si>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</si>
  <si>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</si>
  <si>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</si>
  <si>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</si>
  <si>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</si>
  <si>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</si>
  <si>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</si>
  <si>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</si>
  <si>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</si>
  <si>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</si>
  <si>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</si>
  <si>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</si>
  <si>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</si>
  <si>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</si>
  <si>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</si>
  <si>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</si>
  <si>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</si>
  <si>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</si>
  <si>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</si>
  <si>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</si>
  <si>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</si>
  <si>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</si>
  <si>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</si>
  <si>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</si>
  <si>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</si>
  <si>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</si>
  <si>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</si>
  <si>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</si>
  <si>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</si>
  <si>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</si>
  <si>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</si>
  <si>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</si>
  <si>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</si>
  <si>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</si>
  <si>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</si>
  <si>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</si>
  <si>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</si>
  <si>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</si>
  <si>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</si>
  <si>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</si>
  <si>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</si>
  <si>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</si>
  <si>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</si>
  <si>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</si>
  <si>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</si>
  <si>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</si>
  <si>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</si>
  <si>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</si>
  <si>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</si>
  <si>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</si>
  <si>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</si>
  <si>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</si>
  <si>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</si>
  <si>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</si>
  <si>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</si>
  <si>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</si>
  <si>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</si>
  <si>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</si>
  <si>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</si>
  <si>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</si>
  <si>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</si>
  <si>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</si>
  <si>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</si>
  <si>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</si>
  <si>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</si>
  <si>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</si>
  <si>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</si>
  <si>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</si>
  <si>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</si>
  <si>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</si>
  <si>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</si>
  <si>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</si>
  <si>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</si>
  <si>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</si>
  <si>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</si>
  <si>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</si>
  <si>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</si>
  <si>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</si>
  <si>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</si>
  <si>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</si>
  <si>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</si>
  <si>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</si>
  <si>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</si>
  <si>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</si>
  <si>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</si>
  <si>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</si>
  <si>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</si>
  <si>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</si>
  <si>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</si>
  <si>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</si>
  <si>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</si>
  <si>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</si>
  <si>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</si>
  <si>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</si>
  <si>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</si>
  <si>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</si>
  <si>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</si>
  <si>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</si>
  <si>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</si>
  <si>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</si>
  <si>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</si>
  <si>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</si>
  <si>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</si>
  <si>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</si>
  <si>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</si>
  <si>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</si>
  <si>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</si>
  <si>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</si>
  <si>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</si>
  <si>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</si>
  <si>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</si>
  <si>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</si>
  <si>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</si>
  <si>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</si>
  <si>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</si>
  <si>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</si>
  <si>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</si>
  <si>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</si>
  <si>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</si>
  <si>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</si>
  <si>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</si>
  <si>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</si>
  <si>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</si>
  <si>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</si>
  <si>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</si>
  <si>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</si>
  <si>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</si>
  <si>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</si>
  <si>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</si>
  <si>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</si>
  <si>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</si>
  <si>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</si>
  <si>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</si>
  <si>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</si>
  <si>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</si>
  <si>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</si>
  <si>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</si>
  <si>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</si>
  <si>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</si>
  <si>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</si>
  <si>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</si>
  <si>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</si>
  <si>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</si>
  <si>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</si>
  <si>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</si>
  <si>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</si>
  <si>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</si>
  <si>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</si>
  <si>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</si>
  <si>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</si>
  <si>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</si>
  <si>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</si>
  <si>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</si>
  <si>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</si>
  <si>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</si>
  <si>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</si>
  <si>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</si>
  <si>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</si>
  <si>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</si>
  <si>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</si>
  <si>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</si>
  <si>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</si>
  <si>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</si>
  <si>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</si>
  <si>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</si>
  <si>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</si>
  <si>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</si>
  <si>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</si>
  <si>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</si>
  <si>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</si>
  <si>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</si>
  <si>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</si>
  <si>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</si>
  <si>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</si>
  <si>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</si>
  <si>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</si>
  <si>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</si>
  <si>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</si>
  <si>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</si>
  <si>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</si>
  <si>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</si>
  <si>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</si>
  <si>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</si>
  <si>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</si>
  <si>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</si>
  <si>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</si>
  <si>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</si>
  <si>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</si>
  <si>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</si>
  <si>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</si>
  <si>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</si>
  <si>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</si>
  <si>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</si>
  <si>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</si>
  <si>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</si>
  <si>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</si>
  <si>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</si>
  <si>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</si>
  <si>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</si>
  <si>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</si>
  <si>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</si>
  <si>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</si>
  <si>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</si>
  <si>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</si>
  <si>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</si>
  <si>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</si>
  <si>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</si>
  <si>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</si>
  <si>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</si>
  <si>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</si>
  <si>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</si>
  <si>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</si>
  <si>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</si>
  <si>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</si>
  <si>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</si>
  <si>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</si>
  <si>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</si>
  <si>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</si>
  <si>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</si>
  <si>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</si>
  <si>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</si>
  <si>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</si>
  <si>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</si>
  <si>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</si>
  <si>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</si>
  <si>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</si>
  <si>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</si>
  <si>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</si>
  <si>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</si>
  <si>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</si>
  <si>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</si>
  <si>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</si>
  <si>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</si>
  <si>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</si>
  <si>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</si>
  <si>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</si>
  <si>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</si>
  <si>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</si>
  <si>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</si>
  <si>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</si>
  <si>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</si>
  <si>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</si>
  <si>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</si>
  <si>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</si>
  <si>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</si>
  <si>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</si>
  <si>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</si>
  <si>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</si>
  <si>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</si>
  <si>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</si>
  <si>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</si>
  <si>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</si>
  <si>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</si>
  <si>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</si>
  <si>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</si>
  <si>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</si>
  <si>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</si>
  <si>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</si>
  <si>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</si>
  <si>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</si>
  <si>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</si>
  <si>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</si>
  <si>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</si>
  <si>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</si>
  <si>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</si>
  <si>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</si>
  <si>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</si>
  <si>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</si>
  <si>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</si>
  <si>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</si>
  <si>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</si>
  <si>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</si>
  <si>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</si>
  <si>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</si>
  <si>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</si>
  <si>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</si>
  <si>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</si>
  <si>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</si>
  <si>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</si>
  <si>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</si>
  <si>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</si>
  <si>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</si>
  <si>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</si>
  <si>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</si>
  <si>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</si>
  <si>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</si>
  <si>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</si>
  <si>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</si>
  <si>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</si>
  <si>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</si>
  <si>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</si>
  <si>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</si>
  <si>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</si>
  <si>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</si>
  <si>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</si>
  <si>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</si>
  <si>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</si>
  <si>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</si>
  <si>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</si>
  <si>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</si>
  <si>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</si>
  <si>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</si>
  <si>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</si>
  <si>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</si>
  <si>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</si>
  <si>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</si>
  <si>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</si>
  <si>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</si>
  <si>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</si>
  <si>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</si>
  <si>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</si>
  <si>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</si>
  <si>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</si>
  <si>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</si>
  <si>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</si>
  <si>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</si>
  <si>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</si>
  <si>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</si>
  <si>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</si>
  <si>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</si>
  <si>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</si>
  <si>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</si>
  <si>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</si>
  <si>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</si>
  <si>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</si>
  <si>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</si>
  <si>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</si>
  <si>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</si>
  <si>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</si>
  <si>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</si>
  <si>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</si>
  <si>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</si>
  <si>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</si>
  <si>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</si>
  <si>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</si>
  <si>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</si>
  <si>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</si>
  <si>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</si>
  <si>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</si>
  <si>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</si>
  <si>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</si>
  <si>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</si>
  <si>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</si>
  <si>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</si>
  <si>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</si>
  <si>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</si>
  <si>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</si>
  <si>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</si>
  <si>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</si>
  <si>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</si>
  <si>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</si>
  <si>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</si>
  <si>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</si>
  <si>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</si>
  <si>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</si>
  <si>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</si>
  <si>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</si>
  <si>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</si>
  <si>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</si>
  <si>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</si>
  <si>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</si>
  <si>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</si>
  <si>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</si>
  <si>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</si>
  <si>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</si>
  <si>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</si>
  <si>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</si>
  <si>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</si>
  <si>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</si>
  <si>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</si>
  <si>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</si>
  <si>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</si>
  <si>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</si>
  <si>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</si>
  <si>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</si>
  <si>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</si>
  <si>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</si>
  <si>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</si>
  <si>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</si>
  <si>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</si>
  <si>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</si>
  <si>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</si>
  <si>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</si>
  <si>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</si>
  <si>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</si>
  <si>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</si>
  <si>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</si>
  <si>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</si>
  <si>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</si>
  <si>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</si>
  <si>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</si>
  <si>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</si>
  <si>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</si>
  <si>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</si>
  <si>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</si>
  <si>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</si>
  <si>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</si>
  <si>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</si>
  <si>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</si>
  <si>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</si>
  <si>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</si>
  <si>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</si>
  <si>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</si>
  <si>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</si>
  <si>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</si>
  <si>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</si>
  <si>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</si>
  <si>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</si>
  <si>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</si>
  <si>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</si>
  <si>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</si>
  <si>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</si>
  <si>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</si>
  <si>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</si>
  <si>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</si>
  <si>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</si>
  <si>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</si>
  <si>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</si>
  <si>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</si>
  <si>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</si>
  <si>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</si>
  <si>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</si>
  <si>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</si>
  <si>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</si>
  <si>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</si>
  <si>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</si>
  <si>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</si>
  <si>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</si>
  <si>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</si>
  <si>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</si>
  <si>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</si>
  <si>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</si>
  <si>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</si>
  <si>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</si>
  <si>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</si>
  <si>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</si>
  <si>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</si>
  <si>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</si>
  <si>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</si>
  <si>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</si>
  <si>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</si>
  <si>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</si>
  <si>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</si>
  <si>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</si>
  <si>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</si>
  <si>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</si>
  <si>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</si>
  <si>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</si>
  <si>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</si>
  <si>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</si>
  <si>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</si>
  <si>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</si>
  <si>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</si>
  <si>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</si>
  <si>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</si>
  <si>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</si>
  <si>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</si>
  <si>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</si>
  <si>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</si>
  <si>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</si>
  <si>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</si>
  <si>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</si>
  <si>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</si>
  <si>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</si>
  <si>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</si>
  <si>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</si>
  <si>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</si>
  <si>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</si>
  <si>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</si>
  <si>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</si>
  <si>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</si>
  <si>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</si>
  <si>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</si>
  <si>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</si>
  <si>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</si>
  <si>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</si>
  <si>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</si>
  <si>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</si>
  <si>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</si>
  <si>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</si>
  <si>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</si>
  <si>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</si>
  <si>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</si>
  <si>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</si>
  <si>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</si>
  <si>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</si>
  <si>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</si>
  <si>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</si>
  <si>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</si>
  <si>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</si>
  <si>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</si>
  <si>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</si>
  <si>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</si>
  <si>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</si>
  <si>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</si>
  <si>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</si>
  <si>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</si>
  <si>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</si>
  <si>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</si>
  <si>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</si>
  <si>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</si>
  <si>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</si>
  <si>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</si>
  <si>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</si>
  <si>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</si>
  <si>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</si>
  <si>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</si>
  <si>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</si>
  <si>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</si>
  <si>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</si>
  <si>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</si>
  <si>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</si>
  <si>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</si>
  <si>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</si>
  <si>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</si>
  <si>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</si>
  <si>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</si>
  <si>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</si>
  <si>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</si>
  <si>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</si>
  <si>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</si>
  <si>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</si>
  <si>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</si>
  <si>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</si>
  <si>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</si>
  <si>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</si>
  <si>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</si>
  <si>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</si>
  <si>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</si>
  <si>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</si>
  <si>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</si>
  <si>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</si>
  <si>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</si>
  <si>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</si>
  <si>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</si>
  <si>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</si>
  <si>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</si>
  <si>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</si>
  <si>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</si>
  <si>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</si>
  <si>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</si>
  <si>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</si>
  <si>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</si>
  <si>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</si>
  <si>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</si>
  <si>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</si>
  <si>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</si>
  <si>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</si>
  <si>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</si>
  <si>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</si>
  <si>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</si>
  <si>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</si>
  <si>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</si>
  <si>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</si>
  <si>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</si>
  <si>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</si>
  <si>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</si>
  <si>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</si>
  <si>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</si>
  <si>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</si>
  <si>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</si>
  <si>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</si>
  <si>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</si>
  <si>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</si>
  <si>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</si>
  <si>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</si>
  <si>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</si>
  <si>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</si>
  <si>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</si>
  <si>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</si>
  <si>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</si>
  <si>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</si>
  <si>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</si>
  <si>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</si>
  <si>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</si>
  <si>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</si>
  <si>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</si>
  <si>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</si>
  <si>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</si>
  <si>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</si>
  <si>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</si>
  <si>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</si>
  <si>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</si>
  <si>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</si>
  <si>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</si>
  <si>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</si>
  <si>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</si>
  <si>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</si>
  <si>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</si>
  <si>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</si>
  <si>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</si>
  <si>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</si>
  <si>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</si>
  <si>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</si>
  <si>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</si>
  <si>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</si>
  <si>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</si>
  <si>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</si>
  <si>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</si>
  <si>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</si>
  <si>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</si>
  <si>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</si>
  <si>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</si>
  <si>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</si>
  <si>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</si>
  <si>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</si>
  <si>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</si>
  <si>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</si>
  <si>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</si>
  <si>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</si>
  <si>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</si>
  <si>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</si>
  <si>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</si>
  <si>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</si>
  <si>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</si>
  <si>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</si>
  <si>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</si>
  <si>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</si>
  <si>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</si>
  <si>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</si>
  <si>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</si>
  <si>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</si>
  <si>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</si>
  <si>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</si>
  <si>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</si>
  <si>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</si>
  <si>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</si>
  <si>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</si>
  <si>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</si>
  <si>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</si>
  <si>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</si>
  <si>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</si>
  <si>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</si>
  <si>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</si>
  <si>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</si>
  <si>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</si>
  <si>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</si>
  <si>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</si>
  <si>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</si>
  <si>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</si>
  <si>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</si>
  <si>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</si>
  <si>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</si>
  <si>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</si>
  <si>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</si>
  <si>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</si>
  <si>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</si>
  <si>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</si>
  <si>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</si>
  <si>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</si>
  <si>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</si>
  <si>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</si>
  <si>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</si>
  <si>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</si>
  <si>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</si>
  <si>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</si>
  <si>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</si>
  <si>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</si>
  <si>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</si>
  <si>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</si>
  <si>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</si>
  <si>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</si>
  <si>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</si>
  <si>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</si>
  <si>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</si>
  <si>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</si>
  <si>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</si>
  <si>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</si>
  <si>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</si>
  <si>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</si>
  <si>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</si>
  <si>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</si>
  <si>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</si>
  <si>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</si>
  <si>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</si>
  <si>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</si>
  <si>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</si>
  <si>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</si>
  <si>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</si>
  <si>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</si>
  <si>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</si>
  <si>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</si>
  <si>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</si>
  <si>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</si>
  <si>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</si>
  <si>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</si>
  <si>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</si>
  <si>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</si>
  <si>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</si>
  <si>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</si>
  <si>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</si>
  <si>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</si>
  <si>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</si>
  <si>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</si>
  <si>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</si>
  <si>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</si>
  <si>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</si>
  <si>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</si>
  <si>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</si>
  <si>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</si>
  <si>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</si>
  <si>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</si>
  <si>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</si>
  <si>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</si>
  <si>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</si>
  <si>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</si>
  <si>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</si>
  <si>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</si>
  <si>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</si>
  <si>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</si>
  <si>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</si>
  <si>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</si>
  <si>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</si>
  <si>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</si>
  <si>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</si>
  <si>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</si>
  <si>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</si>
  <si>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</si>
  <si>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</si>
  <si>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</si>
  <si>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</si>
  <si>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</si>
  <si>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</si>
  <si>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</si>
  <si>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</si>
  <si>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</si>
  <si>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</si>
  <si>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</si>
  <si>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</si>
  <si>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</si>
  <si>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</si>
  <si>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</si>
  <si>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</si>
  <si>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</si>
  <si>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</si>
  <si>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</si>
  <si>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</si>
  <si>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</si>
  <si>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</si>
  <si>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</si>
  <si>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</si>
  <si>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</si>
  <si>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</si>
  <si>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</si>
  <si>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</si>
  <si>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</si>
  <si>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</si>
  <si>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</si>
  <si>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</si>
  <si>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</si>
  <si>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</si>
  <si>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</si>
  <si>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</si>
  <si>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</si>
  <si>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</si>
  <si>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</si>
  <si>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</si>
  <si>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</si>
  <si>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</si>
  <si>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</si>
  <si>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</si>
  <si>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</si>
  <si>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</si>
  <si>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</si>
  <si>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</si>
  <si>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</si>
  <si>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</si>
  <si>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</si>
  <si>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</si>
  <si>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</si>
  <si>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</si>
  <si>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</si>
  <si>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</si>
  <si>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</si>
  <si>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</si>
  <si>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</si>
  <si>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</si>
  <si>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</si>
  <si>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</si>
  <si>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</si>
  <si>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</si>
  <si>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</si>
  <si>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</si>
  <si>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</si>
  <si>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</si>
  <si>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</si>
  <si>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</si>
  <si>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</si>
  <si>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</si>
  <si>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</si>
  <si>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</si>
  <si>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</si>
  <si>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</si>
  <si>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</si>
  <si>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</si>
  <si>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</si>
  <si>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</si>
  <si>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</si>
  <si>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</si>
  <si>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</si>
  <si>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</si>
  <si>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</si>
  <si>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</si>
  <si>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</si>
  <si>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</si>
  <si>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</si>
  <si>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</si>
  <si>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</si>
  <si>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</si>
  <si>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</si>
  <si>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</si>
  <si>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</si>
  <si>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</si>
  <si>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</si>
  <si>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</si>
  <si>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</si>
  <si>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</si>
  <si>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</si>
  <si>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</si>
  <si>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</si>
  <si>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</si>
  <si>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</si>
  <si>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</si>
  <si>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</si>
  <si>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</si>
  <si>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</si>
  <si>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</si>
  <si>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</si>
  <si>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</si>
  <si>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</si>
  <si>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</si>
  <si>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</si>
  <si>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</si>
  <si>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</si>
  <si>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</si>
  <si>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</si>
  <si>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</si>
  <si>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</si>
  <si>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</si>
  <si>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</si>
  <si>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</si>
  <si>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</si>
  <si>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</si>
  <si>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</si>
  <si>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</si>
  <si>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</si>
  <si>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</si>
  <si>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</si>
  <si>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</si>
  <si>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</si>
  <si>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</si>
  <si>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</si>
  <si>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</si>
  <si>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</si>
  <si>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</si>
  <si>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</si>
  <si>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</si>
  <si>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</si>
  <si>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</si>
  <si>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</si>
  <si>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</si>
  <si>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</si>
  <si>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</si>
  <si>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</si>
  <si>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</si>
  <si>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</si>
  <si>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</si>
  <si>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</si>
  <si>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</si>
  <si>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</si>
  <si>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</si>
  <si>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</si>
  <si>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</si>
  <si>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</si>
  <si>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</si>
  <si>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</si>
  <si>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</si>
  <si>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</si>
  <si>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</si>
  <si>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</si>
  <si>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</si>
  <si>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</si>
  <si>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</si>
  <si>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</si>
  <si>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</si>
  <si>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</si>
  <si>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</si>
  <si>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</si>
  <si>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</si>
  <si>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</si>
  <si>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</si>
  <si>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</si>
  <si>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</si>
  <si>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</si>
  <si>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</si>
  <si>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</si>
  <si>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</si>
  <si>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</si>
  <si>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</si>
  <si>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</si>
  <si>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</si>
  <si>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</si>
  <si>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</si>
  <si>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</si>
  <si>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</si>
  <si>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</si>
  <si>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</si>
  <si>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</si>
  <si>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</si>
  <si>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</si>
  <si>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</si>
  <si>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</si>
  <si>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</si>
  <si>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</si>
  <si>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</si>
  <si>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</si>
  <si>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</si>
  <si>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</si>
  <si>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</si>
  <si>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</si>
  <si>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</si>
  <si>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</si>
  <si>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</si>
  <si>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</si>
  <si>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</si>
  <si>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</si>
  <si>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</si>
  <si>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</si>
  <si>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</si>
  <si>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</si>
  <si>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</si>
  <si>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</si>
  <si>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</si>
  <si>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</si>
  <si>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</si>
  <si>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</si>
  <si>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</si>
  <si>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</si>
  <si>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</si>
  <si>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</si>
  <si>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</si>
  <si>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</si>
  <si>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</si>
  <si>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</si>
  <si>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</si>
  <si>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</si>
  <si>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</si>
  <si>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</si>
  <si>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</si>
  <si>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</si>
  <si>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</si>
  <si>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</si>
  <si>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</si>
  <si>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</si>
  <si>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</si>
  <si>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</si>
  <si>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</si>
  <si>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</si>
  <si>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</si>
  <si>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</si>
  <si>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</si>
  <si>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</si>
  <si>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</si>
  <si>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</si>
  <si>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</si>
  <si>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</si>
  <si>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</si>
  <si>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</si>
  <si>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</si>
  <si>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</si>
  <si>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</si>
  <si>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</si>
  <si>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</si>
  <si>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</si>
  <si>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</si>
  <si>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</si>
  <si>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</si>
  <si>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</si>
  <si>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</si>
  <si>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</si>
  <si>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</si>
  <si>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</si>
  <si>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</si>
  <si>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</si>
  <si>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</si>
  <si>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</si>
  <si>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</si>
  <si>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</si>
  <si>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</si>
  <si>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</si>
  <si>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</si>
  <si>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</si>
  <si>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</si>
  <si>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</si>
  <si>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</si>
  <si>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</si>
  <si>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</si>
  <si>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</si>
  <si>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</si>
  <si>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</si>
  <si>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</si>
  <si>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</si>
  <si>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</si>
  <si>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</si>
  <si>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</si>
  <si>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</si>
  <si>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</si>
  <si>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</si>
  <si>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</si>
  <si>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</si>
  <si>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</si>
  <si>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</si>
  <si>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</si>
  <si>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</si>
  <si>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</si>
  <si>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</si>
  <si>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</si>
  <si>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</si>
  <si>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</si>
  <si>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</si>
  <si>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</si>
  <si>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</si>
  <si>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</si>
  <si>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</si>
  <si>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</si>
  <si>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</si>
  <si>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</si>
  <si>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</si>
  <si>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</si>
  <si>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</si>
  <si>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</si>
  <si>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</si>
  <si>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</si>
  <si>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</si>
  <si>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</si>
  <si>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</si>
  <si>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</si>
  <si>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</si>
  <si>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</si>
  <si>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</si>
  <si>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</si>
  <si>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</si>
  <si>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</si>
  <si>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</si>
  <si>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</si>
  <si>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</si>
  <si>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</si>
  <si>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</si>
  <si>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</si>
  <si>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</si>
  <si>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</si>
  <si>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</si>
  <si>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</si>
  <si>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</si>
  <si>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</si>
  <si>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</si>
  <si>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</si>
  <si>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</si>
  <si>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</si>
  <si>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</si>
  <si>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</si>
  <si>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</si>
  <si>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</si>
  <si>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</si>
  <si>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</si>
  <si>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</si>
  <si>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</si>
  <si>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</si>
  <si>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</si>
  <si>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</si>
  <si>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</si>
  <si>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</si>
  <si>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</si>
  <si>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</si>
  <si>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</si>
  <si>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</si>
  <si>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</si>
  <si>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</si>
  <si>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</si>
  <si>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</si>
  <si>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</si>
  <si>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</si>
  <si>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</si>
  <si>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</si>
  <si>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</si>
  <si>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</si>
  <si>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</si>
  <si>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</si>
  <si>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</si>
  <si>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</si>
  <si>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</si>
  <si>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</si>
  <si>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</si>
  <si>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</si>
  <si>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</si>
  <si>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</si>
  <si>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</si>
  <si>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</si>
  <si>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</si>
  <si>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</si>
  <si>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</si>
  <si>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</si>
  <si>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</si>
  <si>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</si>
  <si>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</si>
  <si>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</si>
  <si>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</si>
  <si>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</si>
  <si>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</si>
  <si>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</si>
  <si>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</si>
  <si>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</si>
  <si>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</si>
  <si>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</si>
  <si>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</si>
  <si>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</si>
  <si>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</si>
  <si>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</si>
  <si>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</si>
  <si>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</si>
  <si>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</si>
  <si>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</si>
  <si>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</si>
  <si>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</si>
  <si>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</si>
  <si>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</si>
  <si>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</si>
  <si>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</si>
  <si>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</si>
  <si>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</si>
  <si>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</si>
  <si>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</si>
  <si>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</si>
  <si>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</si>
  <si>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</si>
  <si>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</si>
  <si>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</si>
  <si>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</si>
  <si>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</si>
  <si>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</si>
  <si>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</si>
  <si>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</si>
  <si>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</si>
  <si>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</si>
  <si>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</si>
  <si>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</si>
  <si>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</si>
  <si>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</si>
  <si>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</si>
  <si>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</si>
  <si>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</si>
  <si>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</si>
  <si>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</si>
  <si>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</si>
  <si>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</si>
  <si>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</si>
  <si>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</si>
  <si>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</si>
  <si>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</si>
  <si>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</si>
  <si>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</si>
  <si>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</si>
  <si>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</si>
  <si>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</si>
  <si>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</si>
  <si>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</si>
  <si>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</si>
  <si>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</si>
  <si>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</si>
  <si>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</si>
  <si>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</si>
  <si>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</si>
  <si>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</si>
  <si>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</si>
  <si>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</si>
  <si>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</si>
  <si>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</si>
  <si>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</si>
  <si>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</si>
  <si>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</si>
  <si>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</si>
  <si>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</si>
  <si>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</si>
  <si>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</si>
  <si>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</si>
  <si>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</si>
  <si>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</si>
  <si>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</si>
  <si>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</si>
  <si>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</si>
  <si>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</si>
  <si>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</si>
  <si>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</si>
  <si>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</si>
  <si>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</si>
  <si>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</si>
  <si>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</si>
  <si>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</si>
  <si>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</si>
  <si>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</si>
  <si>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</si>
  <si>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</si>
  <si>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</si>
  <si>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</si>
  <si>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</si>
  <si>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</si>
  <si>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</si>
  <si>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</si>
  <si>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</si>
  <si>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</si>
  <si>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</si>
  <si>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</si>
  <si>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</si>
  <si>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</si>
  <si>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</si>
  <si>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</si>
  <si>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</si>
  <si>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</si>
  <si>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</si>
  <si>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</si>
  <si>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</si>
  <si>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</si>
  <si>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</si>
  <si>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</si>
  <si>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</si>
  <si>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</si>
  <si>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</si>
  <si>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</si>
  <si>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</si>
  <si>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</si>
  <si>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</si>
  <si>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</si>
  <si>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</si>
  <si>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</si>
  <si>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</si>
  <si>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</si>
  <si>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</si>
  <si>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</si>
  <si>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</si>
  <si>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</si>
  <si>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</si>
  <si>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</si>
  <si>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</si>
  <si>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</si>
  <si>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</si>
  <si>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</si>
  <si>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</si>
  <si>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</si>
  <si>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</si>
  <si>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</si>
  <si>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</si>
  <si>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</si>
  <si>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</si>
  <si>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</si>
  <si>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</si>
  <si>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</si>
  <si>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</si>
  <si>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</si>
  <si>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</si>
  <si>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</si>
  <si>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</si>
  <si>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</si>
  <si>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</si>
  <si>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</si>
  <si>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</si>
  <si>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</si>
  <si>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</si>
  <si>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</si>
  <si>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</si>
  <si>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</si>
  <si>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</si>
  <si>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</si>
  <si>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</si>
  <si>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</si>
  <si>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</si>
  <si>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</si>
  <si>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</si>
  <si>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</si>
  <si>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</si>
  <si>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</si>
  <si>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</si>
  <si>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</si>
  <si>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</si>
  <si>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</si>
  <si>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</si>
  <si>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</si>
  <si>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</si>
  <si>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</si>
  <si>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</si>
  <si>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</si>
  <si>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</si>
  <si>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</si>
  <si>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</si>
  <si>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</si>
  <si>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</si>
  <si>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</si>
  <si>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</si>
  <si>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</si>
  <si>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</si>
  <si>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</si>
  <si>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</si>
  <si>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</si>
  <si>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</si>
  <si>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</si>
  <si>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</si>
  <si>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</si>
  <si>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</si>
  <si>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</si>
  <si>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</si>
  <si>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</si>
  <si>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</si>
  <si>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</si>
  <si>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</si>
  <si>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</si>
  <si>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</si>
  <si>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</si>
  <si>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</si>
  <si>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</si>
  <si>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</si>
  <si>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</si>
  <si>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</si>
  <si>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</si>
  <si>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</si>
  <si>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</si>
  <si>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</si>
  <si>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</si>
  <si>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</si>
  <si>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</si>
  <si>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</si>
  <si>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</si>
  <si>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</si>
  <si>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</si>
  <si>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</si>
  <si>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</si>
  <si>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</si>
  <si>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</si>
  <si>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</si>
  <si>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</si>
  <si>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</si>
  <si>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</si>
  <si>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</si>
  <si>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</si>
  <si>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</si>
  <si>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</si>
  <si>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</si>
  <si>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</si>
  <si>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</si>
  <si>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</si>
  <si>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</si>
  <si>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</si>
  <si>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</si>
  <si>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</si>
  <si>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</si>
  <si>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</si>
  <si>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</si>
  <si>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</si>
  <si>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</si>
  <si>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</si>
  <si>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</si>
  <si>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</si>
  <si>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</si>
  <si>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</si>
  <si>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</si>
  <si>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</si>
  <si>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</si>
  <si>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</si>
  <si>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</si>
  <si>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</si>
  <si>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</si>
  <si>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</si>
  <si>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</si>
  <si>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</si>
  <si>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</si>
  <si>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</si>
  <si>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</si>
  <si>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</si>
  <si>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</si>
  <si>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</si>
  <si>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</si>
  <si>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</si>
  <si>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</si>
  <si>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</si>
  <si>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</si>
  <si>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</si>
  <si>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</si>
  <si>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</si>
  <si>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</si>
  <si>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</si>
  <si>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</si>
  <si>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</si>
  <si>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</si>
  <si>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</si>
  <si>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</si>
  <si>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</si>
  <si>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</si>
  <si>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</si>
  <si>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</si>
  <si>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</si>
  <si>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</si>
  <si>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</si>
  <si>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</si>
  <si>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</si>
  <si>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</si>
  <si>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</si>
  <si>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</si>
  <si>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</si>
  <si>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</si>
  <si>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</si>
  <si>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</si>
  <si>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</si>
  <si>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</si>
  <si>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</si>
  <si>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</si>
  <si>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</si>
  <si>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</si>
  <si>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</si>
  <si>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</si>
  <si>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</si>
  <si>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</si>
  <si>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</si>
  <si>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</si>
  <si>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</si>
  <si>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</si>
  <si>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</si>
  <si>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</si>
  <si>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</si>
  <si>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</si>
  <si>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</si>
  <si>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</si>
  <si>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</si>
  <si>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</si>
  <si>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</si>
  <si>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</si>
  <si>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</si>
  <si>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</si>
  <si>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</si>
  <si>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</si>
  <si>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</si>
  <si>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</si>
  <si>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</si>
  <si>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</si>
  <si>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</si>
  <si>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</si>
  <si>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</si>
  <si>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</si>
  <si>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</si>
  <si>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</si>
  <si>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</si>
  <si>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</si>
  <si>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</si>
  <si>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</si>
  <si>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</si>
  <si>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</si>
  <si>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</si>
  <si>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</si>
  <si>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</si>
  <si>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</si>
  <si>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</si>
  <si>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</si>
  <si>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</si>
  <si>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</si>
  <si>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</si>
  <si>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</si>
  <si>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</si>
  <si>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</si>
  <si>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</si>
  <si>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</si>
  <si>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</si>
  <si>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</si>
  <si>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</si>
  <si>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</si>
  <si>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</si>
  <si>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</si>
  <si>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</si>
  <si>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</si>
  <si>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</si>
  <si>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</si>
  <si>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</si>
  <si>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</si>
  <si>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</si>
  <si>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</si>
  <si>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</si>
  <si>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</si>
  <si>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</si>
  <si>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</si>
  <si>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</si>
  <si>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</si>
  <si>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</si>
  <si>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</si>
  <si>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</si>
  <si>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</si>
  <si>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</si>
  <si>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</si>
  <si>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</si>
  <si>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</si>
  <si>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</si>
  <si>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</si>
  <si>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</si>
  <si>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</si>
  <si>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</si>
  <si>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</si>
  <si>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</si>
  <si>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</si>
  <si>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</si>
  <si>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</si>
  <si>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</si>
  <si>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</si>
  <si>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</si>
  <si>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</si>
  <si>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</si>
  <si>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</si>
  <si>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</si>
  <si>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</si>
  <si>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</si>
  <si>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</si>
  <si>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</si>
  <si>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</si>
  <si>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</si>
  <si>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</si>
  <si>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</si>
  <si>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</si>
  <si>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</si>
  <si>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</si>
  <si>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</si>
  <si>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</si>
  <si>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</si>
  <si>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</si>
  <si>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</si>
  <si>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</si>
  <si>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</si>
  <si>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</si>
  <si>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</si>
  <si>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</si>
  <si>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</si>
  <si>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</si>
  <si>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</si>
  <si>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</si>
  <si>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</si>
  <si>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</si>
  <si>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</si>
  <si>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</si>
  <si>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</si>
  <si>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</si>
  <si>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</si>
  <si>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</si>
  <si>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</si>
  <si>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</si>
  <si>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</si>
  <si>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</si>
  <si>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</si>
  <si>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</si>
  <si>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</si>
  <si>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</si>
  <si>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</si>
  <si>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</si>
  <si>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</si>
  <si>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</si>
  <si>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</si>
  <si>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</si>
  <si>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</si>
  <si>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</si>
  <si>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</si>
  <si>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</si>
  <si>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</si>
  <si>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</si>
  <si>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</si>
  <si>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</si>
  <si>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</si>
  <si>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</si>
  <si>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</si>
  <si>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</si>
  <si>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</si>
  <si>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</si>
  <si>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</si>
  <si>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</si>
  <si>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</si>
  <si>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</si>
  <si>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</si>
  <si>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</si>
  <si>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</si>
  <si>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</si>
  <si>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</si>
  <si>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</si>
  <si>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</si>
  <si>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</si>
  <si>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</si>
  <si>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</si>
  <si>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</si>
  <si>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</si>
  <si>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</si>
  <si>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</si>
  <si>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</si>
  <si>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</si>
  <si>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</si>
  <si>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</si>
  <si>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</si>
  <si>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</si>
  <si>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</si>
  <si>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</si>
  <si>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</si>
  <si>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</si>
  <si>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</si>
  <si>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</si>
  <si>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</si>
  <si>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</si>
  <si>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</si>
  <si>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</si>
  <si>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</si>
  <si>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</si>
  <si>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</si>
  <si>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</si>
  <si>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</si>
  <si>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</si>
  <si>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</si>
  <si>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</si>
  <si>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</si>
  <si>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</si>
  <si>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</si>
  <si>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</si>
  <si>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</si>
  <si>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</si>
  <si>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</si>
  <si>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</si>
  <si>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</si>
  <si>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</si>
  <si>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</si>
  <si>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</si>
  <si>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</si>
  <si>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</si>
  <si>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</si>
  <si>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</si>
  <si>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</si>
  <si>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</si>
  <si>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</si>
  <si>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</si>
  <si>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</si>
  <si>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</si>
  <si>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</si>
  <si>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</si>
  <si>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</si>
  <si>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</si>
  <si>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</si>
  <si>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</si>
  <si>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</si>
  <si>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</si>
  <si>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</si>
  <si>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</si>
  <si>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</si>
  <si>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</si>
  <si>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</si>
  <si>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</si>
  <si>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</si>
  <si>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</si>
  <si>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</si>
  <si>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</si>
  <si>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</si>
  <si>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</si>
  <si>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</si>
  <si>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</si>
  <si>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</si>
  <si>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</si>
  <si>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</si>
  <si>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</si>
  <si>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</si>
  <si>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</si>
  <si>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</si>
  <si>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</si>
  <si>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</si>
  <si>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</si>
  <si>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</si>
  <si>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</si>
  <si>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</si>
  <si>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</si>
  <si>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</si>
  <si>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</si>
  <si>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</si>
  <si>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</si>
  <si>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</si>
  <si>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</si>
  <si>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</si>
  <si>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</si>
  <si>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</si>
  <si>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</si>
  <si>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</si>
  <si>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</si>
  <si>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</si>
  <si>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</si>
  <si>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</si>
  <si>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</si>
  <si>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</si>
  <si>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</si>
  <si>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</si>
  <si>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</si>
  <si>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</si>
  <si>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</si>
  <si>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</si>
  <si>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</si>
  <si>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</si>
  <si>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</si>
  <si>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</si>
  <si>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</si>
  <si>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</si>
  <si>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</si>
  <si>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</si>
  <si>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</si>
  <si>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</si>
  <si>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</si>
  <si>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</si>
  <si>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</si>
  <si>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</si>
  <si>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</si>
  <si>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</si>
  <si>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</si>
  <si>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</si>
  <si>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</si>
  <si>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</si>
  <si>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</si>
  <si>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</si>
  <si>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</si>
  <si>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</si>
  <si>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</si>
  <si>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</si>
  <si>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</si>
  <si>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</si>
  <si>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</si>
  <si>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</si>
  <si>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</si>
  <si>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</si>
  <si>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</si>
  <si>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</si>
  <si>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</si>
  <si>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</si>
  <si>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</si>
  <si>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</si>
  <si>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</si>
  <si>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</si>
  <si>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</si>
  <si>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</si>
  <si>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</si>
  <si>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</si>
  <si>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</si>
  <si>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</si>
  <si>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</si>
  <si>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</si>
  <si>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</si>
  <si>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</si>
  <si>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</si>
  <si>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</si>
  <si>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</si>
  <si>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</si>
  <si>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</si>
  <si>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</si>
  <si>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</si>
  <si>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</si>
  <si>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</si>
  <si>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</si>
  <si>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</si>
  <si>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</si>
  <si>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</si>
  <si>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</si>
  <si>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</si>
  <si>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</si>
  <si>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</si>
  <si>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</si>
  <si>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</si>
  <si>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</si>
  <si>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</si>
  <si>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</si>
  <si>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</si>
  <si>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</si>
  <si>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</si>
  <si>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</si>
  <si>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</si>
  <si>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</si>
  <si>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</si>
  <si>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</si>
  <si>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</si>
  <si>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</si>
  <si>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</si>
  <si>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</si>
  <si>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</si>
  <si>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</si>
  <si>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</si>
  <si>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</si>
  <si>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</si>
  <si>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</si>
  <si>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</si>
  <si>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</si>
  <si>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</si>
  <si>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</si>
  <si>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</si>
  <si>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</si>
  <si>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</si>
  <si>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</si>
  <si>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</si>
  <si>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</si>
  <si>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</si>
  <si>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</si>
  <si>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</si>
  <si>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</si>
  <si>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</si>
  <si>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</si>
  <si>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</si>
  <si>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</si>
  <si>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</si>
  <si>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</si>
  <si>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</si>
  <si>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</si>
  <si>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</si>
  <si>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</si>
  <si>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</si>
  <si>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</si>
  <si>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</si>
  <si>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</si>
  <si>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</si>
  <si>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</si>
  <si>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</si>
  <si>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</si>
  <si>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</si>
  <si>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</si>
  <si>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</si>
  <si>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</si>
  <si>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</si>
  <si>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</si>
  <si>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</si>
  <si>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</si>
  <si>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</si>
  <si>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</si>
  <si>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</si>
  <si>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</si>
  <si>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</si>
  <si>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</si>
  <si>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</si>
  <si>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</si>
  <si>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</si>
  <si>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</si>
  <si>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</si>
  <si>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</si>
  <si>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</si>
  <si>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</si>
  <si>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</si>
  <si>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</si>
  <si>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</si>
  <si>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</si>
  <si>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</si>
  <si>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</si>
  <si>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</si>
  <si>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</si>
  <si>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</si>
  <si>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</si>
  <si>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</si>
  <si>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</si>
  <si>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</si>
  <si>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</si>
  <si>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</si>
  <si>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</si>
  <si>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</si>
  <si>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</si>
  <si>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</si>
  <si>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</si>
  <si>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</si>
  <si>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</si>
  <si>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</si>
  <si>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</si>
  <si>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</si>
  <si>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</si>
  <si>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</si>
  <si>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</si>
  <si>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</si>
  <si>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</si>
  <si>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</si>
  <si>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</si>
  <si>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</si>
  <si>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</si>
  <si>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</si>
  <si>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</si>
  <si>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</si>
  <si>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</si>
  <si>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</si>
  <si>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</si>
  <si>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</si>
  <si>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</si>
  <si>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</si>
  <si>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</si>
  <si>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</si>
  <si>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</si>
  <si>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</si>
  <si>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</si>
  <si>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</si>
  <si>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</si>
  <si>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</si>
  <si>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</si>
  <si>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</si>
  <si>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</si>
  <si>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</si>
  <si>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</si>
  <si>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</si>
  <si>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</si>
  <si>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</si>
  <si>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</si>
  <si>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</si>
  <si>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</si>
  <si>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</si>
  <si>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</si>
  <si>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</si>
  <si>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</si>
  <si>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</si>
  <si>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</si>
  <si>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</si>
  <si>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</si>
  <si>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</si>
  <si>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</si>
  <si>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</si>
  <si>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</si>
  <si>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</si>
  <si>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</si>
  <si>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</si>
  <si>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</si>
  <si>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</si>
  <si>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</si>
  <si>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</si>
  <si>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</si>
  <si>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</si>
  <si>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</si>
  <si>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</si>
  <si>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</si>
  <si>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</si>
  <si>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</si>
  <si>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</si>
  <si>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</si>
  <si>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</si>
  <si>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</si>
  <si>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</si>
  <si>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</si>
  <si>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</si>
  <si>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</si>
  <si>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</si>
  <si>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</si>
  <si>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</si>
  <si>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</si>
  <si>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</si>
  <si>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</si>
  <si>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</si>
  <si>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</si>
  <si>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</si>
  <si>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</si>
  <si>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</si>
  <si>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</si>
  <si>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</si>
  <si>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</si>
  <si>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</si>
  <si>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</si>
  <si>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</si>
  <si>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</si>
  <si>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</si>
  <si>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</si>
  <si>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</si>
  <si>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</si>
  <si>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</si>
  <si>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</si>
  <si>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</si>
  <si>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</si>
  <si>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</si>
  <si>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</si>
  <si>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</si>
  <si>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</si>
  <si>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</si>
  <si>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</si>
  <si>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</si>
  <si>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</si>
  <si>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</si>
  <si>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</si>
  <si>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</si>
  <si>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</si>
  <si>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</si>
  <si>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</si>
  <si>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</si>
  <si>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</si>
  <si>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</si>
  <si>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</si>
  <si>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</si>
  <si>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</si>
  <si>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</si>
  <si>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</si>
  <si>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</si>
  <si>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</si>
  <si>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</si>
  <si>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</si>
  <si>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</si>
  <si>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</si>
  <si>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</si>
  <si>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</si>
  <si>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</si>
  <si>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</si>
  <si>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</si>
  <si>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</si>
  <si>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</si>
  <si>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</si>
  <si>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</si>
  <si>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</si>
  <si>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</si>
  <si>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</si>
  <si>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</si>
  <si>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</si>
  <si>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</si>
  <si>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</si>
  <si>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</si>
  <si>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</si>
  <si>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</si>
  <si>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</si>
  <si>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</si>
  <si>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</si>
  <si>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</si>
  <si>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</si>
  <si>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</si>
  <si>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</si>
  <si>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</si>
  <si>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</si>
  <si>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</si>
  <si>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</si>
  <si>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</si>
  <si>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</si>
  <si>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</si>
  <si>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</si>
  <si>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</si>
  <si>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</si>
  <si>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</si>
  <si>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</si>
  <si>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</si>
  <si>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</si>
  <si>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</si>
  <si>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</si>
  <si>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</si>
  <si>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</si>
  <si>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</si>
  <si>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</si>
  <si>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</si>
  <si>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</si>
  <si>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</si>
  <si>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</si>
  <si>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</si>
  <si>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</si>
  <si>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</si>
  <si>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</si>
  <si>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</si>
  <si>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</si>
  <si>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</si>
  <si>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</si>
  <si>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</si>
  <si>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</si>
  <si>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</si>
  <si>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</si>
  <si>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</si>
  <si>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</si>
  <si>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</si>
  <si>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</si>
  <si>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</si>
  <si>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</si>
  <si>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</si>
  <si>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</si>
  <si>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</si>
  <si>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</si>
  <si>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</si>
  <si>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</si>
  <si>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</si>
  <si>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</si>
  <si>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</si>
  <si>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</si>
  <si>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</si>
  <si>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</si>
  <si>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</si>
  <si>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</si>
  <si>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</si>
  <si>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</si>
  <si>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</si>
  <si>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</si>
  <si>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</si>
  <si>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</si>
  <si>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</si>
  <si>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</si>
  <si>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</si>
  <si>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</si>
  <si>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</si>
  <si>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</si>
  <si>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</si>
  <si>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</si>
  <si>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</si>
  <si>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</si>
  <si>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</si>
  <si>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</si>
  <si>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</si>
  <si>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</si>
  <si>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</si>
  <si>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</si>
  <si>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</si>
  <si>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</si>
  <si>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</si>
  <si>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</si>
  <si>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</si>
  <si>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</si>
  <si>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</si>
  <si>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</si>
  <si>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</si>
  <si>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</si>
  <si>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</si>
  <si>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</si>
  <si>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</si>
  <si>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</si>
  <si>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</si>
  <si>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</si>
  <si>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</si>
  <si>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</si>
  <si>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</si>
  <si>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</si>
  <si>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</si>
  <si>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</si>
  <si>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</si>
  <si>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</si>
  <si>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</si>
  <si>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</si>
  <si>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</si>
  <si>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</si>
  <si>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</si>
  <si>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</si>
  <si>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</si>
  <si>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</si>
  <si>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</si>
  <si>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</si>
  <si>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</si>
  <si>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</si>
  <si>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</si>
  <si>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</si>
  <si>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</si>
  <si>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</si>
  <si>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</si>
  <si>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</si>
  <si>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</si>
  <si>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</si>
  <si>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</si>
  <si>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</si>
  <si>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</si>
  <si>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</si>
  <si>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</si>
  <si>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</si>
  <si>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</si>
  <si>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</si>
  <si>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</si>
  <si>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</si>
  <si>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</si>
  <si>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</si>
  <si>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</si>
  <si>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</si>
  <si>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</si>
  <si>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</si>
  <si>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</si>
  <si>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</si>
  <si>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</si>
  <si>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</si>
  <si>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</si>
  <si>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</si>
  <si>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</si>
  <si>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</si>
  <si>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</si>
  <si>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</si>
  <si>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</si>
  <si>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</si>
  <si>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</si>
  <si>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</si>
  <si>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</si>
  <si>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</si>
  <si>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</si>
  <si>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</si>
  <si>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</si>
  <si>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</si>
  <si>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</si>
  <si>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</si>
  <si>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</si>
  <si>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</si>
  <si>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</si>
  <si>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</si>
  <si>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</si>
  <si>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</si>
  <si>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</si>
  <si>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</si>
  <si>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</si>
  <si>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</si>
  <si>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</si>
  <si>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</si>
  <si>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</si>
  <si>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</si>
  <si>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</si>
  <si>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</si>
  <si>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</si>
  <si>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</si>
  <si>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</si>
  <si>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</si>
  <si>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</si>
  <si>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</si>
  <si>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</si>
  <si>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</si>
  <si>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</si>
  <si>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</si>
  <si>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</si>
  <si>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</si>
  <si>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</si>
  <si>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</si>
  <si>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</si>
  <si>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</si>
  <si>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</si>
  <si>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</si>
  <si>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</si>
  <si>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</si>
  <si>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</si>
  <si>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</si>
  <si>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</si>
  <si>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</si>
  <si>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</si>
  <si>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</si>
  <si>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Reforma banheiro feminino Ginásio Edyr Carlos Fellini</t>
  </si>
  <si>
    <t>Prefeitura Municipal de Cotiporã</t>
  </si>
  <si>
    <t>90.898.487/0001-64</t>
  </si>
  <si>
    <t>DEMOLIÇÃO DE ALVENARIA DE BLOCO FURADO, DE FORMA MANUAL, SEM REAPROVEITAMENTO. AF_12/2017</t>
  </si>
  <si>
    <t>SERVIÇO DESINTUPIMENTO E MANUTENÇÃO DO HIDROSSANITÁRIO EXISTENTE COM CAMINHÃO E SERVIÇO DE HIDROJATO ESPECIALIZADO.</t>
  </si>
  <si>
    <t>REVESTIMENTO CERÂMICO PARA PAREDES INTERNAS COM PLACAS TIPO ESMALTADA PADRÃO POPULAR DE DIMENSÕES 20X20 CM, ARGAMASSA TIPO AC III, APLICADAS EM AMBIENTES DE ÁREA MAIOR QUE 5 M2. AF_06/2014</t>
  </si>
  <si>
    <t>SERVIÇO DE CONTRAPISO EM ARGAMASSA TRAÇO 1:4 (CIM E AREIA), BETONEIRA 400 L, E = 4 CM ÁREAS SECAS E  MOLHADAS SOBRE LAJE , E = 3 CM ÁREAS MOLHADAS SOBRE IMPERMEABILIZAÇÃO, CASA E EDIFICAÇÃO PÚBLICA PADRÃO. AF_11/2014</t>
  </si>
  <si>
    <t>REVESTIMENTO CERÂMICO PARA PISO COM PLACAS TIPO ESMALTADA PADRÃO POPULAR DE DIMENSÕES 35X35 CM APLICADA EM AMBIENTES DE ÁREA MENOR QUE 5 M2. AF_06/2014</t>
  </si>
  <si>
    <t>APLICAÇÃO MANUAL DE PINTURA COM TINTA LÁTEX ACRÍLICA EM TETO, DUAS DEMÃOS. AF_06/2014</t>
  </si>
  <si>
    <t>SUBSTITUIÇÃO DE VASOS POR VASOS COM CAIXAS ACOPLADAS</t>
  </si>
  <si>
    <t>SUBSTITUIÇÃO DE TORNEIRAS</t>
  </si>
  <si>
    <t>PAPELEIRA PLASTICA TIPO DISPENSER PARA PAPEL HIGIENICO ROLAO</t>
  </si>
  <si>
    <t>TOALHEIRO PLASTICO TIPO DISPENSER PARA PAPEL TOALHA INTERFOLHADO</t>
  </si>
  <si>
    <t>SABONETEIRA PLASTICA TIPO DISPENSER PARA SABONETE LIQUIDO COM RESERVATORIO 800 A 1500 ML, INCLUSO FIXAÇÃO. AF_01/2020</t>
  </si>
  <si>
    <t>FECHADURA DE EMBUTIR PARA PORTAS INTERNAS, COMPLETA, ACABAMENTO PADRÃO POPULAR, COM EXECUÇÃO DE FURO - FORNECIMENTO E INSTALAÇÃO. AF_12/2019</t>
  </si>
  <si>
    <t>MANUTENÇÃO PORTAS</t>
  </si>
  <si>
    <t>FRALDÁRIO ESTOFADO RETRÁTIL MEDINDO 0,50x0,80m</t>
  </si>
  <si>
    <t>DIVISÓRIA EM ALUMÍNIO LISO NA COR BRANCA, COM ESPELHO MEDINDO 0,90x2,15m COM DOBRADIÇAS SERVINDO COMO PORTA PARA O DEPÓSITO. DIMENSÃO TOTAL DA DIVISÓRIA 1,12x2,15m.</t>
  </si>
  <si>
    <t>INTERRUPTOR SIMPLES 10A, 250V, CONJUNTO MONTADO PARA SOBREPOR 4" X 2" (CAIXA + 2 MODULOS)</t>
  </si>
  <si>
    <t>LIMPEZA DE SUPERFÍCIE COM JATO DE ALTA PRESSÃO. AF_04/2019</t>
  </si>
  <si>
    <t>SERVENTE DE PEDREIRO</t>
  </si>
  <si>
    <t>PEDREIRO</t>
  </si>
  <si>
    <t>ENCANADOR</t>
  </si>
  <si>
    <t>MARCENEIRO</t>
  </si>
  <si>
    <t>ELETRICISTA</t>
  </si>
  <si>
    <t>DESLOCAMENTO</t>
  </si>
  <si>
    <t>COTAÇÃO</t>
  </si>
  <si>
    <t>86914</t>
  </si>
  <si>
    <t>37400</t>
  </si>
  <si>
    <t>37401</t>
  </si>
  <si>
    <t>95547</t>
  </si>
  <si>
    <t>91307</t>
  </si>
  <si>
    <t>11186 e 91338</t>
  </si>
  <si>
    <t>88242</t>
  </si>
  <si>
    <t>88309</t>
  </si>
  <si>
    <t>88267</t>
  </si>
  <si>
    <t>88264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</si>
</sst>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G17" sqref="G17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.85546875" style="40" customWidth="1"/>
    <col min="8" max="16384" width="9.140625" style="40"/>
  </cols>
  <sheetData>
    <row r="1" spans="1:8" ht="16.5" thickBot="1" x14ac:dyDescent="0.3">
      <c r="A1" s="126" t="s">
        <v>3752</v>
      </c>
      <c r="B1" s="127"/>
      <c r="C1" s="127"/>
      <c r="D1" s="127"/>
      <c r="E1" s="127"/>
      <c r="F1" s="127"/>
      <c r="G1" s="128"/>
    </row>
    <row r="2" spans="1:8" s="59" customFormat="1" ht="15.75" thickBot="1" x14ac:dyDescent="0.3">
      <c r="A2" s="15" t="s">
        <v>161</v>
      </c>
      <c r="B2" s="132" t="s">
        <v>7</v>
      </c>
      <c r="C2" s="132"/>
      <c r="D2" s="50" t="s">
        <v>162</v>
      </c>
      <c r="E2" s="70">
        <v>3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33" t="s">
        <v>4026</v>
      </c>
      <c r="C3" s="133"/>
      <c r="D3" s="133"/>
      <c r="E3" s="133"/>
      <c r="F3" s="133"/>
      <c r="G3" s="134"/>
    </row>
    <row r="4" spans="1:8" s="59" customFormat="1" ht="15.75" thickBot="1" x14ac:dyDescent="0.3">
      <c r="A4" s="15" t="s">
        <v>175</v>
      </c>
      <c r="B4" s="135" t="s">
        <v>4027</v>
      </c>
      <c r="C4" s="135"/>
      <c r="D4" s="135"/>
      <c r="E4" s="136"/>
      <c r="F4" s="22" t="s">
        <v>179</v>
      </c>
      <c r="G4" s="78" t="s">
        <v>4028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37"/>
      <c r="G5" s="138"/>
    </row>
    <row r="6" spans="1:8" s="61" customFormat="1" ht="15.75" thickBot="1" x14ac:dyDescent="0.3">
      <c r="A6" s="15" t="s">
        <v>155</v>
      </c>
      <c r="B6" s="51">
        <f>'Orçamento-base'!C6</f>
        <v>26147.039999999997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23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29" t="s">
        <v>3750</v>
      </c>
      <c r="B11" s="130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9"/>
      <c r="B12" s="131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zoomScaleNormal="100" workbookViewId="0">
      <selection activeCell="I34" sqref="I34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4" style="40" customWidth="1"/>
    <col min="6" max="6" width="11" style="69" customWidth="1"/>
    <col min="7" max="7" width="51.85546875" style="43" customWidth="1"/>
    <col min="8" max="8" width="11.140625" style="112" bestFit="1" customWidth="1"/>
    <col min="9" max="9" width="9.7109375" style="123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63" t="s">
        <v>3676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6" t="str">
        <f>IF(Identificação!B2=0,"",Identificação!B2)</f>
        <v>Tomada de Preços</v>
      </c>
      <c r="D2" s="166"/>
      <c r="E2" s="166"/>
      <c r="F2" s="166"/>
      <c r="G2" s="166"/>
      <c r="H2" s="37" t="s">
        <v>151</v>
      </c>
      <c r="I2" s="119">
        <f>IF(Identificação!E2=0,"",Identificação!E2)</f>
        <v>3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4" t="s">
        <v>153</v>
      </c>
      <c r="B3" s="145"/>
      <c r="C3" s="146" t="str">
        <f>IF(Identificação!B3=0,"",Identificação!B3)</f>
        <v>Reforma banheiro feminino Ginásio Edyr Carlos Fellini</v>
      </c>
      <c r="D3" s="146"/>
      <c r="E3" s="146"/>
      <c r="F3" s="146"/>
      <c r="G3" s="146"/>
      <c r="H3" s="146"/>
      <c r="I3" s="146"/>
      <c r="J3" s="146"/>
      <c r="K3" s="147"/>
      <c r="L3" s="94"/>
      <c r="M3" s="94"/>
    </row>
    <row r="4" spans="1:18" s="27" customFormat="1" ht="15.75" thickBot="1" x14ac:dyDescent="0.3">
      <c r="A4" s="15" t="s">
        <v>176</v>
      </c>
      <c r="B4" s="22"/>
      <c r="C4" s="140" t="str">
        <f>IF(Identificação!B4=0,"",Identificação!B4)</f>
        <v>Prefeitura Municipal de Cotiporã</v>
      </c>
      <c r="D4" s="140"/>
      <c r="E4" s="140"/>
      <c r="F4" s="140"/>
      <c r="G4" s="140"/>
      <c r="H4" s="140"/>
      <c r="I4" s="140"/>
      <c r="J4" s="50" t="s">
        <v>173</v>
      </c>
      <c r="K4" s="110" t="str">
        <f>IF(Identificação!G4=0,"",Identificação!G4)</f>
        <v>90.898.487/0001-64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0" t="str">
        <f>IF(Identificação!B5=0,"",Identificação!B5)</f>
        <v>Obras e Serviços de Engenharia</v>
      </c>
      <c r="D5" s="140"/>
      <c r="E5" s="140"/>
      <c r="F5" s="140"/>
      <c r="G5" s="141"/>
      <c r="I5" s="120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42">
        <f>SUMIFS(K12:K39953,B12:B39953,"&gt;0",K12:K39953,"&lt;&gt;0")</f>
        <v>26147.039999999997</v>
      </c>
      <c r="D6" s="142"/>
      <c r="E6" s="142"/>
      <c r="F6" s="142"/>
      <c r="G6" s="143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I9" s="121"/>
      <c r="J9" s="10"/>
      <c r="K9" s="10"/>
      <c r="L9" s="96"/>
      <c r="M9" s="96"/>
      <c r="R9" s="27"/>
    </row>
    <row r="10" spans="1:18" customFormat="1" ht="15" customHeight="1" x14ac:dyDescent="0.25">
      <c r="A10" s="155" t="s">
        <v>3761</v>
      </c>
      <c r="B10" s="155" t="s">
        <v>3759</v>
      </c>
      <c r="C10" s="155" t="s">
        <v>3760</v>
      </c>
      <c r="D10" s="157" t="s">
        <v>3675</v>
      </c>
      <c r="E10" s="159" t="s">
        <v>168</v>
      </c>
      <c r="F10" s="161" t="s">
        <v>3674</v>
      </c>
      <c r="G10" s="157" t="s">
        <v>156</v>
      </c>
      <c r="H10" s="152" t="s">
        <v>165</v>
      </c>
      <c r="I10" s="153"/>
      <c r="J10" s="153"/>
      <c r="K10" s="153"/>
      <c r="L10" s="153"/>
      <c r="M10" s="154"/>
      <c r="N10" s="148" t="s">
        <v>177</v>
      </c>
      <c r="O10" s="149"/>
      <c r="P10" s="150" t="s">
        <v>178</v>
      </c>
      <c r="Q10" s="151"/>
      <c r="R10" s="139" t="s">
        <v>3678</v>
      </c>
    </row>
    <row r="11" spans="1:18" customFormat="1" ht="45" x14ac:dyDescent="0.25">
      <c r="A11" s="156"/>
      <c r="B11" s="156"/>
      <c r="C11" s="156"/>
      <c r="D11" s="158"/>
      <c r="E11" s="160"/>
      <c r="F11" s="162"/>
      <c r="G11" s="158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39"/>
    </row>
    <row r="12" spans="1:18" ht="45" x14ac:dyDescent="0.25">
      <c r="A12" s="47"/>
      <c r="B12" s="56">
        <f>IF(AND(G12&lt;&gt;"",H12&gt;0,I12&lt;&gt;"",J12&lt;&gt;0,K12&lt;&gt;0),COUNT($B$11:B11)+1,"")</f>
        <v>1</v>
      </c>
      <c r="C12" s="34">
        <v>1</v>
      </c>
      <c r="D12" s="91" t="s">
        <v>3776</v>
      </c>
      <c r="E12" s="124">
        <v>97622</v>
      </c>
      <c r="F12" s="68">
        <v>44927</v>
      </c>
      <c r="G12" s="41" t="s">
        <v>4029</v>
      </c>
      <c r="H12" s="114">
        <v>1</v>
      </c>
      <c r="I12" s="122" t="s">
        <v>3696</v>
      </c>
      <c r="J12" s="114">
        <v>65.010000000000005</v>
      </c>
      <c r="K12" s="54">
        <f>IFERROR(IF(H12*J12&lt;&gt;0,ROUND(ROUND(H12,4)*ROUND(J12,4),2),""),"")</f>
        <v>65.010000000000005</v>
      </c>
      <c r="L12" s="98">
        <v>0.31209999999999999</v>
      </c>
      <c r="M12" s="98">
        <v>0.83009999999999995</v>
      </c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45" x14ac:dyDescent="0.25">
      <c r="A13" s="47"/>
      <c r="B13" s="56">
        <f>IF(AND(G13&lt;&gt;"",H13&gt;0,I13&lt;&gt;"",J13&lt;&gt;0,K13&lt;&gt;0),COUNT($B$11:B12)+1,"")</f>
        <v>2</v>
      </c>
      <c r="C13" s="34">
        <v>2</v>
      </c>
      <c r="D13" s="91" t="s">
        <v>3802</v>
      </c>
      <c r="E13" s="124" t="s">
        <v>4052</v>
      </c>
      <c r="F13" s="68">
        <v>44927</v>
      </c>
      <c r="G13" s="41" t="s">
        <v>4030</v>
      </c>
      <c r="H13" s="114">
        <v>1</v>
      </c>
      <c r="I13" s="122" t="s">
        <v>3701</v>
      </c>
      <c r="J13" s="114">
        <v>5000.01</v>
      </c>
      <c r="K13" s="54">
        <f>IFERROR(IF(H13*J13&lt;&gt;0,ROUND(ROUND(H13,4)*ROUND(J13,4),2),""),"")</f>
        <v>5000.01</v>
      </c>
      <c r="L13" s="98">
        <v>0.31209999999999999</v>
      </c>
      <c r="M13" s="98">
        <v>0.83009999999999995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75" x14ac:dyDescent="0.25">
      <c r="A14" s="47"/>
      <c r="B14" s="117">
        <f>IF(AND(G14&lt;&gt;"",H14&gt;0,I14&lt;&gt;"",J14&lt;&gt;0,K14&lt;&gt;0),COUNT($B$11:B13)+1,"")</f>
        <v>3</v>
      </c>
      <c r="C14" s="34">
        <v>3</v>
      </c>
      <c r="D14" s="91" t="s">
        <v>3802</v>
      </c>
      <c r="E14" s="124" t="s">
        <v>4052</v>
      </c>
      <c r="F14" s="68">
        <v>44927</v>
      </c>
      <c r="G14" s="41" t="s">
        <v>4031</v>
      </c>
      <c r="H14" s="114">
        <v>50</v>
      </c>
      <c r="I14" s="122" t="s">
        <v>3695</v>
      </c>
      <c r="J14" s="114">
        <v>111.53</v>
      </c>
      <c r="K14" s="106">
        <f>IFERROR(IF(H14*J14&lt;&gt;0,ROUND(ROUND(H14,4)*ROUND(J14,4),2),""),"")</f>
        <v>5576.5</v>
      </c>
      <c r="L14" s="98">
        <v>0.31209999999999999</v>
      </c>
      <c r="M14" s="98">
        <v>0.83009999999999995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75" x14ac:dyDescent="0.25">
      <c r="A15" s="47"/>
      <c r="B15" s="117">
        <f>IF(AND(G15&lt;&gt;"",H15&gt;0,I15&lt;&gt;"",J15&lt;&gt;0,K15&lt;&gt;0),COUNT($B$11:B14)+1,"")</f>
        <v>4</v>
      </c>
      <c r="C15" s="34">
        <v>4</v>
      </c>
      <c r="D15" s="91" t="s">
        <v>3802</v>
      </c>
      <c r="E15" s="124" t="s">
        <v>4052</v>
      </c>
      <c r="F15" s="68">
        <v>44927</v>
      </c>
      <c r="G15" s="41" t="s">
        <v>4032</v>
      </c>
      <c r="H15" s="114">
        <v>13</v>
      </c>
      <c r="I15" s="122" t="s">
        <v>3695</v>
      </c>
      <c r="J15" s="114">
        <v>78.73</v>
      </c>
      <c r="K15" s="106">
        <f t="shared" ref="K15:K78" si="0">IFERROR(IF(H15*J15&lt;&gt;0,ROUND(ROUND(H15,4)*ROUND(J15,4),2),""),"")</f>
        <v>1023.49</v>
      </c>
      <c r="L15" s="98">
        <v>0.31209999999999999</v>
      </c>
      <c r="M15" s="98">
        <v>0.83009999999999995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60" x14ac:dyDescent="0.25">
      <c r="A16" s="47"/>
      <c r="B16" s="117">
        <f>IF(AND(G16&lt;&gt;"",H16&gt;0,I16&lt;&gt;"",J16&lt;&gt;0,K16&lt;&gt;0),COUNT($B$11:B15)+1,"")</f>
        <v>5</v>
      </c>
      <c r="C16" s="34">
        <v>5</v>
      </c>
      <c r="D16" s="91" t="s">
        <v>3802</v>
      </c>
      <c r="E16" s="124" t="s">
        <v>4052</v>
      </c>
      <c r="F16" s="68">
        <v>44927</v>
      </c>
      <c r="G16" s="41" t="s">
        <v>4033</v>
      </c>
      <c r="H16" s="114">
        <v>13</v>
      </c>
      <c r="I16" s="122" t="s">
        <v>3695</v>
      </c>
      <c r="J16" s="114">
        <v>111.53</v>
      </c>
      <c r="K16" s="106">
        <f t="shared" si="0"/>
        <v>1449.89</v>
      </c>
      <c r="L16" s="98">
        <v>0.31209999999999999</v>
      </c>
      <c r="M16" s="98">
        <v>0.83009999999999995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30" x14ac:dyDescent="0.25">
      <c r="A17" s="47"/>
      <c r="B17" s="117">
        <f>IF(AND(G17&lt;&gt;"",H17&gt;0,I17&lt;&gt;"",J17&lt;&gt;0,K17&lt;&gt;0),COUNT($B$11:B16)+1,"")</f>
        <v>6</v>
      </c>
      <c r="C17" s="34">
        <v>6</v>
      </c>
      <c r="D17" s="91" t="s">
        <v>3776</v>
      </c>
      <c r="E17" s="124">
        <v>88488</v>
      </c>
      <c r="F17" s="68">
        <v>44927</v>
      </c>
      <c r="G17" s="41" t="s">
        <v>4034</v>
      </c>
      <c r="H17" s="114">
        <v>35</v>
      </c>
      <c r="I17" s="122" t="s">
        <v>3695</v>
      </c>
      <c r="J17" s="114">
        <v>23.16</v>
      </c>
      <c r="K17" s="106">
        <f t="shared" si="0"/>
        <v>810.6</v>
      </c>
      <c r="L17" s="98">
        <v>0.31209999999999999</v>
      </c>
      <c r="M17" s="98">
        <v>0.83009999999999995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7</v>
      </c>
      <c r="C18" s="34">
        <v>7</v>
      </c>
      <c r="D18" s="91" t="s">
        <v>3802</v>
      </c>
      <c r="E18" s="124" t="s">
        <v>4052</v>
      </c>
      <c r="F18" s="68">
        <v>44927</v>
      </c>
      <c r="G18" s="41" t="s">
        <v>4035</v>
      </c>
      <c r="H18" s="114">
        <v>3</v>
      </c>
      <c r="I18" s="122" t="s">
        <v>3701</v>
      </c>
      <c r="J18" s="114">
        <v>1049.68</v>
      </c>
      <c r="K18" s="106">
        <f t="shared" si="0"/>
        <v>3149.04</v>
      </c>
      <c r="L18" s="98">
        <v>0.31209999999999999</v>
      </c>
      <c r="M18" s="98">
        <v>0.83009999999999995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8</v>
      </c>
      <c r="C19" s="34">
        <v>8</v>
      </c>
      <c r="D19" s="91" t="s">
        <v>3776</v>
      </c>
      <c r="E19" s="124" t="s">
        <v>4053</v>
      </c>
      <c r="F19" s="68">
        <v>44927</v>
      </c>
      <c r="G19" s="41" t="s">
        <v>4036</v>
      </c>
      <c r="H19" s="114">
        <v>3</v>
      </c>
      <c r="I19" s="122" t="s">
        <v>3701</v>
      </c>
      <c r="J19" s="114">
        <v>183.73</v>
      </c>
      <c r="K19" s="106">
        <f t="shared" si="0"/>
        <v>551.19000000000005</v>
      </c>
      <c r="L19" s="98">
        <v>0.31209999999999999</v>
      </c>
      <c r="M19" s="98">
        <v>0.83009999999999995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30" x14ac:dyDescent="0.25">
      <c r="A20" s="47"/>
      <c r="B20" s="117">
        <f>IF(AND(G20&lt;&gt;"",H20&gt;0,I20&lt;&gt;"",J20&lt;&gt;0,K20&lt;&gt;0),COUNT($B$11:B19)+1,"")</f>
        <v>9</v>
      </c>
      <c r="C20" s="34">
        <v>9</v>
      </c>
      <c r="D20" s="91" t="s">
        <v>3776</v>
      </c>
      <c r="E20" s="124" t="s">
        <v>4054</v>
      </c>
      <c r="F20" s="68">
        <v>44927</v>
      </c>
      <c r="G20" s="41" t="s">
        <v>4037</v>
      </c>
      <c r="H20" s="114">
        <v>5</v>
      </c>
      <c r="I20" s="122" t="s">
        <v>3701</v>
      </c>
      <c r="J20" s="114">
        <v>49.86</v>
      </c>
      <c r="K20" s="106">
        <f t="shared" si="0"/>
        <v>249.3</v>
      </c>
      <c r="L20" s="98">
        <v>0.31209999999999999</v>
      </c>
      <c r="M20" s="98">
        <v>0.83009999999999995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30" x14ac:dyDescent="0.25">
      <c r="A21" s="47"/>
      <c r="B21" s="117">
        <f>IF(AND(G21&lt;&gt;"",H21&gt;0,I21&lt;&gt;"",J21&lt;&gt;0,K21&lt;&gt;0),COUNT($B$11:B20)+1,"")</f>
        <v>10</v>
      </c>
      <c r="C21" s="34">
        <v>10</v>
      </c>
      <c r="D21" s="91" t="s">
        <v>3776</v>
      </c>
      <c r="E21" s="124" t="s">
        <v>4055</v>
      </c>
      <c r="F21" s="68">
        <v>44927</v>
      </c>
      <c r="G21" s="41" t="s">
        <v>4038</v>
      </c>
      <c r="H21" s="114">
        <v>2</v>
      </c>
      <c r="I21" s="122" t="s">
        <v>3701</v>
      </c>
      <c r="J21" s="114">
        <v>49.86</v>
      </c>
      <c r="K21" s="106">
        <f t="shared" si="0"/>
        <v>99.72</v>
      </c>
      <c r="L21" s="98">
        <v>0.31209999999999999</v>
      </c>
      <c r="M21" s="98">
        <v>0.83009999999999995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45" x14ac:dyDescent="0.25">
      <c r="A22" s="47"/>
      <c r="B22" s="117">
        <f>IF(AND(G22&lt;&gt;"",H22&gt;0,I22&lt;&gt;"",J22&lt;&gt;0,K22&lt;&gt;0),COUNT($B$11:B21)+1,"")</f>
        <v>11</v>
      </c>
      <c r="C22" s="34">
        <v>11</v>
      </c>
      <c r="D22" s="91" t="s">
        <v>3776</v>
      </c>
      <c r="E22" s="124" t="s">
        <v>4056</v>
      </c>
      <c r="F22" s="68">
        <v>44927</v>
      </c>
      <c r="G22" s="41" t="s">
        <v>4039</v>
      </c>
      <c r="H22" s="114">
        <v>2</v>
      </c>
      <c r="I22" s="122" t="s">
        <v>3701</v>
      </c>
      <c r="J22" s="114">
        <v>60.45</v>
      </c>
      <c r="K22" s="106">
        <f t="shared" si="0"/>
        <v>120.9</v>
      </c>
      <c r="L22" s="98">
        <v>0.31209999999999999</v>
      </c>
      <c r="M22" s="98">
        <v>0.83009999999999995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60" x14ac:dyDescent="0.25">
      <c r="A23" s="47"/>
      <c r="B23" s="117">
        <f>IF(AND(G23&lt;&gt;"",H23&gt;0,I23&lt;&gt;"",J23&lt;&gt;0,K23&lt;&gt;0),COUNT($B$11:B22)+1,"")</f>
        <v>12</v>
      </c>
      <c r="C23" s="34">
        <v>12</v>
      </c>
      <c r="D23" s="91" t="s">
        <v>3776</v>
      </c>
      <c r="E23" s="124" t="s">
        <v>4057</v>
      </c>
      <c r="F23" s="68">
        <v>44927</v>
      </c>
      <c r="G23" s="41" t="s">
        <v>4040</v>
      </c>
      <c r="H23" s="114">
        <v>8</v>
      </c>
      <c r="I23" s="122" t="s">
        <v>3701</v>
      </c>
      <c r="J23" s="114">
        <v>120.78</v>
      </c>
      <c r="K23" s="106">
        <f t="shared" si="0"/>
        <v>966.24</v>
      </c>
      <c r="L23" s="98">
        <v>0.31209999999999999</v>
      </c>
      <c r="M23" s="98">
        <v>0.83009999999999995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13</v>
      </c>
      <c r="C24" s="34">
        <v>13</v>
      </c>
      <c r="D24" s="91" t="s">
        <v>3802</v>
      </c>
      <c r="E24" s="124" t="s">
        <v>4052</v>
      </c>
      <c r="F24" s="68">
        <v>44927</v>
      </c>
      <c r="G24" s="41" t="s">
        <v>4041</v>
      </c>
      <c r="H24" s="114">
        <v>1</v>
      </c>
      <c r="I24" s="122" t="s">
        <v>3701</v>
      </c>
      <c r="J24" s="114">
        <v>656.05</v>
      </c>
      <c r="K24" s="106">
        <f t="shared" si="0"/>
        <v>656.05</v>
      </c>
      <c r="L24" s="98">
        <v>0.31209999999999999</v>
      </c>
      <c r="M24" s="98">
        <v>0.83009999999999995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14</v>
      </c>
      <c r="C25" s="34">
        <v>14</v>
      </c>
      <c r="D25" s="91" t="s">
        <v>3802</v>
      </c>
      <c r="E25" s="124" t="s">
        <v>4052</v>
      </c>
      <c r="F25" s="68">
        <v>44927</v>
      </c>
      <c r="G25" s="41" t="s">
        <v>4042</v>
      </c>
      <c r="H25" s="114">
        <v>1</v>
      </c>
      <c r="I25" s="122" t="s">
        <v>3701</v>
      </c>
      <c r="J25" s="114">
        <v>787.26</v>
      </c>
      <c r="K25" s="106">
        <f t="shared" si="0"/>
        <v>787.26</v>
      </c>
      <c r="L25" s="98">
        <v>0.31209999999999999</v>
      </c>
      <c r="M25" s="98">
        <v>0.83009999999999995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60" x14ac:dyDescent="0.25">
      <c r="A26" s="47"/>
      <c r="B26" s="117">
        <f>IF(AND(G26&lt;&gt;"",H26&gt;0,I26&lt;&gt;"",J26&lt;&gt;0,K26&lt;&gt;0),COUNT($B$11:B25)+1,"")</f>
        <v>15</v>
      </c>
      <c r="C26" s="34">
        <v>15</v>
      </c>
      <c r="D26" s="91" t="s">
        <v>3776</v>
      </c>
      <c r="E26" s="125" t="s">
        <v>4058</v>
      </c>
      <c r="F26" s="68">
        <v>44927</v>
      </c>
      <c r="G26" s="41" t="s">
        <v>4043</v>
      </c>
      <c r="H26" s="114">
        <v>1</v>
      </c>
      <c r="I26" s="122" t="s">
        <v>3701</v>
      </c>
      <c r="J26" s="114">
        <v>4179.8500000000004</v>
      </c>
      <c r="K26" s="106">
        <f t="shared" si="0"/>
        <v>4179.8500000000004</v>
      </c>
      <c r="L26" s="98">
        <v>0.31209999999999999</v>
      </c>
      <c r="M26" s="98">
        <v>0.83009999999999995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45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 t="s">
        <v>3776</v>
      </c>
      <c r="E27" s="125">
        <v>12129</v>
      </c>
      <c r="F27" s="68">
        <v>44927</v>
      </c>
      <c r="G27" s="41" t="s">
        <v>4044</v>
      </c>
      <c r="H27" s="114">
        <v>8</v>
      </c>
      <c r="I27" s="122" t="s">
        <v>3701</v>
      </c>
      <c r="J27" s="114">
        <v>20.29</v>
      </c>
      <c r="K27" s="106">
        <f t="shared" si="0"/>
        <v>162.32</v>
      </c>
      <c r="L27" s="98">
        <v>0.31209999999999999</v>
      </c>
      <c r="M27" s="98">
        <v>0.83009999999999995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30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 t="s">
        <v>3776</v>
      </c>
      <c r="E28" s="124">
        <v>99814</v>
      </c>
      <c r="F28" s="68">
        <v>44927</v>
      </c>
      <c r="G28" s="41" t="s">
        <v>4045</v>
      </c>
      <c r="H28" s="114">
        <v>70</v>
      </c>
      <c r="I28" s="122" t="s">
        <v>3695</v>
      </c>
      <c r="J28" s="114">
        <v>2.2999999999999998</v>
      </c>
      <c r="K28" s="106">
        <f t="shared" si="0"/>
        <v>161</v>
      </c>
      <c r="L28" s="98">
        <v>0.31209999999999999</v>
      </c>
      <c r="M28" s="98">
        <v>0.83009999999999995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 t="s">
        <v>3776</v>
      </c>
      <c r="E29" s="124" t="s">
        <v>4059</v>
      </c>
      <c r="F29" s="68">
        <v>44927</v>
      </c>
      <c r="G29" s="41" t="s">
        <v>4046</v>
      </c>
      <c r="H29" s="114">
        <v>8</v>
      </c>
      <c r="I29" s="122" t="s">
        <v>3725</v>
      </c>
      <c r="J29" s="114">
        <v>25.13</v>
      </c>
      <c r="K29" s="106">
        <f t="shared" si="0"/>
        <v>201.04</v>
      </c>
      <c r="L29" s="98">
        <v>0.31209999999999999</v>
      </c>
      <c r="M29" s="98">
        <v>0.83009999999999995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 t="s">
        <v>3776</v>
      </c>
      <c r="E30" s="124" t="s">
        <v>4060</v>
      </c>
      <c r="F30" s="68">
        <v>44927</v>
      </c>
      <c r="G30" s="41" t="s">
        <v>4047</v>
      </c>
      <c r="H30" s="114">
        <v>8</v>
      </c>
      <c r="I30" s="122" t="s">
        <v>3725</v>
      </c>
      <c r="J30" s="114">
        <v>30.18</v>
      </c>
      <c r="K30" s="106">
        <f t="shared" si="0"/>
        <v>241.44</v>
      </c>
      <c r="L30" s="98">
        <v>0.31209999999999999</v>
      </c>
      <c r="M30" s="98">
        <v>0.83009999999999995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 t="s">
        <v>3776</v>
      </c>
      <c r="E31" s="124" t="s">
        <v>4061</v>
      </c>
      <c r="F31" s="68">
        <v>44927</v>
      </c>
      <c r="G31" s="41" t="s">
        <v>4048</v>
      </c>
      <c r="H31" s="114">
        <v>4</v>
      </c>
      <c r="I31" s="122" t="s">
        <v>3725</v>
      </c>
      <c r="J31" s="114">
        <v>31.86</v>
      </c>
      <c r="K31" s="106">
        <f t="shared" si="0"/>
        <v>127.44</v>
      </c>
      <c r="L31" s="98">
        <v>0.31209999999999999</v>
      </c>
      <c r="M31" s="98">
        <v>0.83009999999999995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 t="s">
        <v>3776</v>
      </c>
      <c r="E32" s="124">
        <v>88273</v>
      </c>
      <c r="F32" s="68">
        <v>44927</v>
      </c>
      <c r="G32" s="41" t="s">
        <v>4049</v>
      </c>
      <c r="H32" s="114">
        <v>4</v>
      </c>
      <c r="I32" s="122" t="s">
        <v>3725</v>
      </c>
      <c r="J32" s="114">
        <v>28.11</v>
      </c>
      <c r="K32" s="106">
        <f t="shared" si="0"/>
        <v>112.44</v>
      </c>
      <c r="L32" s="98">
        <v>0.31209999999999999</v>
      </c>
      <c r="M32" s="98">
        <v>0.83009999999999995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 t="s">
        <v>3776</v>
      </c>
      <c r="E33" s="124" t="s">
        <v>4062</v>
      </c>
      <c r="F33" s="68">
        <v>44927</v>
      </c>
      <c r="G33" s="41" t="s">
        <v>4050</v>
      </c>
      <c r="H33" s="114">
        <v>4</v>
      </c>
      <c r="I33" s="122" t="s">
        <v>3710</v>
      </c>
      <c r="J33" s="114">
        <v>32.07</v>
      </c>
      <c r="K33" s="106">
        <f t="shared" si="0"/>
        <v>128.28</v>
      </c>
      <c r="L33" s="98">
        <v>0.31209999999999999</v>
      </c>
      <c r="M33" s="98">
        <v>0.83009999999999995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23</v>
      </c>
      <c r="C34" s="34">
        <v>23</v>
      </c>
      <c r="D34" s="91" t="s">
        <v>3802</v>
      </c>
      <c r="E34" s="124" t="s">
        <v>4052</v>
      </c>
      <c r="F34" s="68">
        <v>44927</v>
      </c>
      <c r="G34" s="41" t="s">
        <v>4051</v>
      </c>
      <c r="H34" s="114">
        <v>1</v>
      </c>
      <c r="I34" s="122" t="s">
        <v>3710</v>
      </c>
      <c r="J34" s="114">
        <v>328.03</v>
      </c>
      <c r="K34" s="106">
        <f t="shared" si="0"/>
        <v>328.03</v>
      </c>
      <c r="L34" s="98">
        <v>0.31209999999999999</v>
      </c>
      <c r="M34" s="98">
        <v>0.83009999999999995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122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122"/>
      <c r="J36" s="114"/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122"/>
      <c r="J37" s="114"/>
      <c r="K37" s="106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122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122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122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122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122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122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122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122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122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122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122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122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122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122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122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122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122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122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122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122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122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122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122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122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122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122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122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122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122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122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122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122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122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122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122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122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122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122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122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122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122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122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122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122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122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122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122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122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122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122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122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122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122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122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122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122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122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122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122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122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122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122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122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122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122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122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122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122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122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122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122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122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122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122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122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122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63" t="s">
        <v>3679</v>
      </c>
      <c r="B1" s="164"/>
      <c r="C1" s="164"/>
      <c r="D1" s="164"/>
      <c r="E1" s="164"/>
      <c r="F1" s="164"/>
      <c r="G1" s="164"/>
      <c r="H1" s="165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9" t="str">
        <f>IF(Identificação!B2=0,"",Identificação!B2)</f>
        <v>Tomada de Preços</v>
      </c>
      <c r="D2" s="169"/>
      <c r="E2" s="28" t="s">
        <v>151</v>
      </c>
      <c r="F2" s="29">
        <f>IF(Identificação!E2=0,"",Identificação!E2)</f>
        <v>3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4" t="s">
        <v>153</v>
      </c>
      <c r="B3" s="145"/>
      <c r="C3" s="146" t="str">
        <f>IF(Identificação!B3=0,"",Identificação!B3)</f>
        <v>Reforma banheiro feminino Ginásio Edyr Carlos Fellini</v>
      </c>
      <c r="D3" s="146"/>
      <c r="E3" s="146"/>
      <c r="F3" s="146"/>
      <c r="G3" s="146"/>
      <c r="H3" s="147"/>
      <c r="I3" s="103"/>
      <c r="J3" s="103"/>
    </row>
    <row r="4" spans="1:12" s="27" customFormat="1" ht="15.75" thickBot="1" x14ac:dyDescent="0.3">
      <c r="A4" s="18" t="s">
        <v>3791</v>
      </c>
      <c r="B4" s="26"/>
      <c r="C4" s="135"/>
      <c r="D4" s="135"/>
      <c r="E4" s="135"/>
      <c r="F4" s="135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70" t="str">
        <f>IF(Identificação!B5=0,"",Identificação!B5)</f>
        <v>Obras e Serviços de Engenharia</v>
      </c>
      <c r="D5" s="171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7">
        <f>SUMIFS(H12:H39953,B12:B39953,"&gt;0",H12:H39953,"&lt;&gt;0")</f>
        <v>0</v>
      </c>
      <c r="D6" s="168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5" t="s">
        <v>3754</v>
      </c>
      <c r="B10" s="155" t="s">
        <v>3755</v>
      </c>
      <c r="C10" s="155" t="s">
        <v>3677</v>
      </c>
      <c r="D10" s="157" t="s">
        <v>3756</v>
      </c>
      <c r="E10" s="172" t="s">
        <v>171</v>
      </c>
      <c r="F10" s="173"/>
      <c r="G10" s="173"/>
      <c r="H10" s="173"/>
      <c r="I10" s="173"/>
      <c r="J10" s="173"/>
      <c r="K10" s="173"/>
    </row>
    <row r="11" spans="1:12" customFormat="1" ht="45" x14ac:dyDescent="0.25">
      <c r="A11" s="156"/>
      <c r="B11" s="156"/>
      <c r="C11" s="156"/>
      <c r="D11" s="158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DEMOLIÇÃO DE ALVENARIA DE BLOCO FURADO, DE FORMA MANUAL, SEM REAPROVEITAMENTO. AF_12/2017</v>
      </c>
      <c r="E12" s="116">
        <f>IF('Orçamento-base'!H12&gt;0,'Orçamento-base'!H12,"")</f>
        <v>1</v>
      </c>
      <c r="F12" s="54" t="str">
        <f>IF('Orçamento-base'!I12&gt;0,'Orçamento-base'!I12,"")</f>
        <v>m3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SERVIÇO DESINTUPIMENTO E MANUTENÇÃO DO HIDROSSANITÁRIO EXISTENTE COM CAMINHÃO E SERVIÇO DE HIDROJATO ESPECIALIZADO.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2023-03-15T17:21:32Z</dcterms:modified>
</cp:coreProperties>
</file>