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1-23 pavimentação acesso ao campo JUvenil\PROPOSTAS\"/>
    </mc:Choice>
  </mc:AlternateContent>
  <bookViews>
    <workbookView xWindow="0" yWindow="0" windowWidth="20490" windowHeight="762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K14" i="3" l="1"/>
  <c r="O14" i="3"/>
  <c r="Q14" i="3"/>
  <c r="K17" i="3"/>
  <c r="K15" i="3" l="1"/>
  <c r="K16" i="3"/>
  <c r="K18" i="3"/>
  <c r="K19" i="3"/>
  <c r="B19" i="3" s="1"/>
  <c r="B19" i="6" s="1"/>
  <c r="K20" i="3"/>
  <c r="B20" i="3" s="1"/>
  <c r="B20" i="6" s="1"/>
  <c r="K21" i="3"/>
  <c r="B21" i="3" s="1"/>
  <c r="B21" i="6" s="1"/>
  <c r="K22" i="3"/>
  <c r="B22" i="3" s="1"/>
  <c r="B22" i="6" s="1"/>
  <c r="K23" i="3"/>
  <c r="B23" i="3" s="1"/>
  <c r="B23" i="6" s="1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B17" i="3"/>
  <c r="B17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E13" i="6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<sst xmlns="http://schemas.openxmlformats.org/spreadsheetml/2006/main" count="15106" uniqueCount="3992">
  <si>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</si>
  <si>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</si>
  <si>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</si>
  <si>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</si>
  <si>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</si>
  <si>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</si>
  <si>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</si>
  <si>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</si>
  <si>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</si>
  <si>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</si>
  <si>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</si>
  <si>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</si>
  <si>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</si>
  <si>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</si>
  <si>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</si>
  <si>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</si>
  <si>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</si>
  <si>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</si>
  <si>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</si>
  <si>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</si>
  <si>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</si>
  <si>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</si>
  <si>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</si>
  <si>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</si>
  <si>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</si>
  <si>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</si>
  <si>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</si>
  <si>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</si>
  <si>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</si>
  <si>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</si>
  <si>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</si>
  <si>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</si>
  <si>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</si>
  <si>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</si>
  <si>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</si>
  <si>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</si>
  <si>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</si>
  <si>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</si>
  <si>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</si>
  <si>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</si>
  <si>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</si>
  <si>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</si>
  <si>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</si>
  <si>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</si>
  <si>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</si>
  <si>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</si>
  <si>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</si>
  <si>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</si>
  <si>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</si>
  <si>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</si>
  <si>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</si>
  <si>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</si>
  <si>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</si>
  <si>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</si>
  <si>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</si>
  <si>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</si>
  <si>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</si>
  <si>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</si>
  <si>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</si>
  <si>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</si>
  <si>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</si>
  <si>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</si>
  <si>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</si>
  <si>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</si>
  <si>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</si>
  <si>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</si>
  <si>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</si>
  <si>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</si>
  <si>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</si>
  <si>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</si>
  <si>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</si>
  <si>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</si>
  <si>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</si>
  <si>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</si>
  <si>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</si>
  <si>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</si>
  <si>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</si>
  <si>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</si>
  <si>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</si>
  <si>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</si>
  <si>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</si>
  <si>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</si>
  <si>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</si>
  <si>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</si>
  <si>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</si>
  <si>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</si>
  <si>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</si>
  <si>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</si>
  <si>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</si>
  <si>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</si>
  <si>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</si>
  <si>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</si>
  <si>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</si>
  <si>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</si>
  <si>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</si>
  <si>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</si>
  <si>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</si>
  <si>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</si>
  <si>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</si>
  <si>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</si>
  <si>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</si>
  <si>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</si>
  <si>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</si>
  <si>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</si>
  <si>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</si>
  <si>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</si>
  <si>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</si>
  <si>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</si>
  <si>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</si>
  <si>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</si>
  <si>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</si>
  <si>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</si>
  <si>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</si>
  <si>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</si>
  <si>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</si>
  <si>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</si>
  <si>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</si>
  <si>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</si>
  <si>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</si>
  <si>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</si>
  <si>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</si>
  <si>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</si>
  <si>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</si>
  <si>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</si>
  <si>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</si>
  <si>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</si>
  <si>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</si>
  <si>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</si>
  <si>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</si>
  <si>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</si>
  <si>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</si>
  <si>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</si>
  <si>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</si>
  <si>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</si>
  <si>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</si>
  <si>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</si>
  <si>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</si>
  <si>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</si>
  <si>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</si>
  <si>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</si>
  <si>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</si>
  <si>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</si>
  <si>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</si>
  <si>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</si>
  <si>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</si>
  <si>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</si>
  <si>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</si>
  <si>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</si>
  <si>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</si>
  <si>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</si>
  <si>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</si>
  <si>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</si>
  <si>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</si>
  <si>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</si>
  <si>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</si>
  <si>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</si>
  <si>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</si>
  <si>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</si>
  <si>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</si>
  <si>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</si>
  <si>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</si>
  <si>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</si>
  <si>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</si>
  <si>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</si>
  <si>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</si>
  <si>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</si>
  <si>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</si>
  <si>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</si>
  <si>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</si>
  <si>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</si>
  <si>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</si>
  <si>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</si>
  <si>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</si>
  <si>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</si>
  <si>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</si>
  <si>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</si>
  <si>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</si>
  <si>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</si>
  <si>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</si>
  <si>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</si>
  <si>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</si>
  <si>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</si>
  <si>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</si>
  <si>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</si>
  <si>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</si>
  <si>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</si>
  <si>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</si>
  <si>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</si>
  <si>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</si>
  <si>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</si>
  <si>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</si>
  <si>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</si>
  <si>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</si>
  <si>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</si>
  <si>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</si>
  <si>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</si>
  <si>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</si>
  <si>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</si>
  <si>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</si>
  <si>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</si>
  <si>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</si>
  <si>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</si>
  <si>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</si>
  <si>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</si>
  <si>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</si>
  <si>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</si>
  <si>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</si>
  <si>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</si>
  <si>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</si>
  <si>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</si>
  <si>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</si>
  <si>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</si>
  <si>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</si>
  <si>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</si>
  <si>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</si>
  <si>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</si>
  <si>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</si>
  <si>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</si>
  <si>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</si>
  <si>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</si>
  <si>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</si>
  <si>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</si>
  <si>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</si>
  <si>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</si>
  <si>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</si>
  <si>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</si>
  <si>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</si>
  <si>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</si>
  <si>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</si>
  <si>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</si>
  <si>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</si>
  <si>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</si>
  <si>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</si>
  <si>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</si>
  <si>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</si>
  <si>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</si>
  <si>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</si>
  <si>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</si>
  <si>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</si>
  <si>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</si>
  <si>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</si>
  <si>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</si>
  <si>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</si>
  <si>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</si>
  <si>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</si>
  <si>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</si>
  <si>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</si>
  <si>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</si>
  <si>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</si>
  <si>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</si>
  <si>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</si>
  <si>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</si>
  <si>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</si>
  <si>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</si>
  <si>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</si>
  <si>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</si>
  <si>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</si>
  <si>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</si>
  <si>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</si>
  <si>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</si>
  <si>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</si>
  <si>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</si>
  <si>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</si>
  <si>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</si>
  <si>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</si>
  <si>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</si>
  <si>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</si>
  <si>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</si>
  <si>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</si>
  <si>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</si>
  <si>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</si>
  <si>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</si>
  <si>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</si>
  <si>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</si>
  <si>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</si>
  <si>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</si>
  <si>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</si>
  <si>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</si>
  <si>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</si>
  <si>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</si>
  <si>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</si>
  <si>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</si>
  <si>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</si>
  <si>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</si>
  <si>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</si>
  <si>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</si>
  <si>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</si>
  <si>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</si>
  <si>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</si>
  <si>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</si>
  <si>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</si>
  <si>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</si>
  <si>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</si>
  <si>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</si>
  <si>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</si>
  <si>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</si>
  <si>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</si>
  <si>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</si>
  <si>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</si>
  <si>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</si>
  <si>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</si>
  <si>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</si>
  <si>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</si>
  <si>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</si>
  <si>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</si>
  <si>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</si>
  <si>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</si>
  <si>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</si>
  <si>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</si>
  <si>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</si>
  <si>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</si>
  <si>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</si>
  <si>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</si>
  <si>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</si>
  <si>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</si>
  <si>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</si>
  <si>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</si>
  <si>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</si>
  <si>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</si>
  <si>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</si>
  <si>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</si>
  <si>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</si>
  <si>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</si>
  <si>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</si>
  <si>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</si>
  <si>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</si>
  <si>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</si>
  <si>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</si>
  <si>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</si>
  <si>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</si>
  <si>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</si>
  <si>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</si>
  <si>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</si>
  <si>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</si>
  <si>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</si>
  <si>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</si>
  <si>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</si>
  <si>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</si>
  <si>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</si>
  <si>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</si>
  <si>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</si>
  <si>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</si>
  <si>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</si>
  <si>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</si>
  <si>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</si>
  <si>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</si>
  <si>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</si>
  <si>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</si>
  <si>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</si>
  <si>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</si>
  <si>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</si>
  <si>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</si>
  <si>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</si>
  <si>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</si>
  <si>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</si>
  <si>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</si>
  <si>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</si>
  <si>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</si>
  <si>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</si>
  <si>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</si>
  <si>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</si>
  <si>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</si>
  <si>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</si>
  <si>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</si>
  <si>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</si>
  <si>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</si>
  <si>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</si>
  <si>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</si>
  <si>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</si>
  <si>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</si>
  <si>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</si>
  <si>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</si>
  <si>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</si>
  <si>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</si>
  <si>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</si>
  <si>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</si>
  <si>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</si>
  <si>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</si>
  <si>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</si>
  <si>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</si>
  <si>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</si>
  <si>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</si>
  <si>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</si>
  <si>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</si>
  <si>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</si>
  <si>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</si>
  <si>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</si>
  <si>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</si>
  <si>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</si>
  <si>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</si>
  <si>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</si>
  <si>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</si>
  <si>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</si>
  <si>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</si>
  <si>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</si>
  <si>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</si>
  <si>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</si>
  <si>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</si>
  <si>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</si>
  <si>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</si>
  <si>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</si>
  <si>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</si>
  <si>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</si>
  <si>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</si>
  <si>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</si>
  <si>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</si>
  <si>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</si>
  <si>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</si>
  <si>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</si>
  <si>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</si>
  <si>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</si>
  <si>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</si>
  <si>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</si>
  <si>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</si>
  <si>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</si>
  <si>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</si>
  <si>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</si>
  <si>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</si>
  <si>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</si>
  <si>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</si>
  <si>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</si>
  <si>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</si>
  <si>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</si>
  <si>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</si>
  <si>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</si>
  <si>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</si>
  <si>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</si>
  <si>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</si>
  <si>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</si>
  <si>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</si>
  <si>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</si>
  <si>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</si>
  <si>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</si>
  <si>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</si>
  <si>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</si>
  <si>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</si>
  <si>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</si>
  <si>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</si>
  <si>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</si>
  <si>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</si>
  <si>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</si>
  <si>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</si>
  <si>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</si>
  <si>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</si>
  <si>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</si>
  <si>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</si>
  <si>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</si>
  <si>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</si>
  <si>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</si>
  <si>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</si>
  <si>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</si>
  <si>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</si>
  <si>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</si>
  <si>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</si>
  <si>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</si>
  <si>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</si>
  <si>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</si>
  <si>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</si>
  <si>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</si>
  <si>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</si>
  <si>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</si>
  <si>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</si>
  <si>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</si>
  <si>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</si>
  <si>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</si>
  <si>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</si>
  <si>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</si>
  <si>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</si>
  <si>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</si>
  <si>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</si>
  <si>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</si>
  <si>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</si>
  <si>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</si>
  <si>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</si>
  <si>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</si>
  <si>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</si>
  <si>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</si>
  <si>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</si>
  <si>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</si>
  <si>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</si>
  <si>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</si>
  <si>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</si>
  <si>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</si>
  <si>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</si>
  <si>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</si>
  <si>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</si>
  <si>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</si>
  <si>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</si>
  <si>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</si>
  <si>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</si>
  <si>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</si>
  <si>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</si>
  <si>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</si>
  <si>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</si>
  <si>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</si>
  <si>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</si>
  <si>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</si>
  <si>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</si>
  <si>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</si>
  <si>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</si>
  <si>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</si>
  <si>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</si>
  <si>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</si>
  <si>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</si>
  <si>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</si>
  <si>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</si>
  <si>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</si>
  <si>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</si>
  <si>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</si>
  <si>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</si>
  <si>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</si>
  <si>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</si>
  <si>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</si>
  <si>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</si>
  <si>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</si>
  <si>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</si>
  <si>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</si>
  <si>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</si>
  <si>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</si>
  <si>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</si>
  <si>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</si>
  <si>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</si>
  <si>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</si>
  <si>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</si>
  <si>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</si>
  <si>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</si>
  <si>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</si>
  <si>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</si>
  <si>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</si>
  <si>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</si>
  <si>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</si>
  <si>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</si>
  <si>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</si>
  <si>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</si>
  <si>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</si>
  <si>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</si>
  <si>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</si>
  <si>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</si>
  <si>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</si>
  <si>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</si>
  <si>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</si>
  <si>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</si>
  <si>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</si>
  <si>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</si>
  <si>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</si>
  <si>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</si>
  <si>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</si>
  <si>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</si>
  <si>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</si>
  <si>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</si>
  <si>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</si>
  <si>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</si>
  <si>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</si>
  <si>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</si>
  <si>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</si>
  <si>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</si>
  <si>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</si>
  <si>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</si>
  <si>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</si>
  <si>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</si>
  <si>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</si>
  <si>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</si>
  <si>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</si>
  <si>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</si>
  <si>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</si>
  <si>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</si>
  <si>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</si>
  <si>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</si>
  <si>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</si>
  <si>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</si>
  <si>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</si>
  <si>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</si>
  <si>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</si>
  <si>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</si>
  <si>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</si>
  <si>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</si>
  <si>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</si>
  <si>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</si>
  <si>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</si>
  <si>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</si>
  <si>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</si>
  <si>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</si>
  <si>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</si>
  <si>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</si>
  <si>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</si>
  <si>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</si>
  <si>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</si>
  <si>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</si>
  <si>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</si>
  <si>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</si>
  <si>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</si>
  <si>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</si>
  <si>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</si>
  <si>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</si>
  <si>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</si>
  <si>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</si>
  <si>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</si>
  <si>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</si>
  <si>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</si>
  <si>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</si>
  <si>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</si>
  <si>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</si>
  <si>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</si>
  <si>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</si>
  <si>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</si>
  <si>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</si>
  <si>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</si>
  <si>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</si>
  <si>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</si>
  <si>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</si>
  <si>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</si>
  <si>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</si>
  <si>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</si>
  <si>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</si>
  <si>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</si>
  <si>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</si>
  <si>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</si>
  <si>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</si>
  <si>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</si>
  <si>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</si>
  <si>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</si>
  <si>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</si>
  <si>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</si>
  <si>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</si>
  <si>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</si>
  <si>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</si>
  <si>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</si>
  <si>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</si>
  <si>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</si>
  <si>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</si>
  <si>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</si>
  <si>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</si>
  <si>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</si>
  <si>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</si>
  <si>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</si>
  <si>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</si>
  <si>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</si>
  <si>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</si>
  <si>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</si>
  <si>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</si>
  <si>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</si>
  <si>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</si>
  <si>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</si>
  <si>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</si>
  <si>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</si>
  <si>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</si>
  <si>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</si>
  <si>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</si>
  <si>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</si>
  <si>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</si>
  <si>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</si>
  <si>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</si>
  <si>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</si>
  <si>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</si>
  <si>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</si>
  <si>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</si>
  <si>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</si>
  <si>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</si>
  <si>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</si>
  <si>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</si>
  <si>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</si>
  <si>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</si>
  <si>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</si>
  <si>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</si>
  <si>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</si>
  <si>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</si>
  <si>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</si>
  <si>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</si>
  <si>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</si>
  <si>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</si>
  <si>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</si>
  <si>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</si>
  <si>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</si>
  <si>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</si>
  <si>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</si>
  <si>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</si>
  <si>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</si>
  <si>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</si>
  <si>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</si>
  <si>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</si>
  <si>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</si>
  <si>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</si>
  <si>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</si>
  <si>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</si>
  <si>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</si>
  <si>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</si>
  <si>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</si>
  <si>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</si>
  <si>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</si>
  <si>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</si>
  <si>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</si>
  <si>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</si>
  <si>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</si>
  <si>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</si>
  <si>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</si>
  <si>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</si>
  <si>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</si>
  <si>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</si>
  <si>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</si>
  <si>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</si>
  <si>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</si>
  <si>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</si>
  <si>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</si>
  <si>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</si>
  <si>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</si>
  <si>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</si>
  <si>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</si>
  <si>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</si>
  <si>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</si>
  <si>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</si>
  <si>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</si>
  <si>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</si>
  <si>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</si>
  <si>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</si>
  <si>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</si>
  <si>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</si>
  <si>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</si>
  <si>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</si>
  <si>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</si>
  <si>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</si>
  <si>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</si>
  <si>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</si>
  <si>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</si>
  <si>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</si>
  <si>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</si>
  <si>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</si>
  <si>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</si>
  <si>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</si>
  <si>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</si>
  <si>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</si>
  <si>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</si>
  <si>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</si>
  <si>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</si>
  <si>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</si>
  <si>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</si>
  <si>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</si>
  <si>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</si>
  <si>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</si>
  <si>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</si>
  <si>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</si>
  <si>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</si>
  <si>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</si>
  <si>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</si>
  <si>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</si>
  <si>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</si>
  <si>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</si>
  <si>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</si>
  <si>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</si>
  <si>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</si>
  <si>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</si>
  <si>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</si>
  <si>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</si>
  <si>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</si>
  <si>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</si>
  <si>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</si>
  <si>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</si>
  <si>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</si>
  <si>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</si>
  <si>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</si>
  <si>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</si>
  <si>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</si>
  <si>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</si>
  <si>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</si>
  <si>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</si>
  <si>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</si>
  <si>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</si>
  <si>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</si>
  <si>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</si>
  <si>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</si>
  <si>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</si>
  <si>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</si>
  <si>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</si>
  <si>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</si>
  <si>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</si>
  <si>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</si>
  <si>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</si>
  <si>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</si>
  <si>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</si>
  <si>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</si>
  <si>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</si>
  <si>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</si>
  <si>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</si>
  <si>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</si>
  <si>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</si>
  <si>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</si>
  <si>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</si>
  <si>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</si>
  <si>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</si>
  <si>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</si>
  <si>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</si>
  <si>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</si>
  <si>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</si>
  <si>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</si>
  <si>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</si>
  <si>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</si>
  <si>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</si>
  <si>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</si>
  <si>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</si>
  <si>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</si>
  <si>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</si>
  <si>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</si>
  <si>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</si>
  <si>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</si>
  <si>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</si>
  <si>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</si>
  <si>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</si>
  <si>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</si>
  <si>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</si>
  <si>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</si>
  <si>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</si>
  <si>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</si>
  <si>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</si>
  <si>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</si>
  <si>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</si>
  <si>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</si>
  <si>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</si>
  <si>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</si>
  <si>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</si>
  <si>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</si>
  <si>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</si>
  <si>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</si>
  <si>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</si>
  <si>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</si>
  <si>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</si>
  <si>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</si>
  <si>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</si>
  <si>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</si>
  <si>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</si>
  <si>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</si>
  <si>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</si>
  <si>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</si>
  <si>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</si>
  <si>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</si>
  <si>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</si>
  <si>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</si>
  <si>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</si>
  <si>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</si>
  <si>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</si>
  <si>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</si>
  <si>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</si>
  <si>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</si>
  <si>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</si>
  <si>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</si>
  <si>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</si>
  <si>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</si>
  <si>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</si>
  <si>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</si>
  <si>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</si>
  <si>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</si>
  <si>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</si>
  <si>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</si>
  <si>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</si>
  <si>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</si>
  <si>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</si>
  <si>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</si>
  <si>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</si>
  <si>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</si>
  <si>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</si>
  <si>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</si>
  <si>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</si>
  <si>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</si>
  <si>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</si>
  <si>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</si>
  <si>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</si>
  <si>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</si>
  <si>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</si>
  <si>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</si>
  <si>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</si>
  <si>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</si>
  <si>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</si>
  <si>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</si>
  <si>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</si>
  <si>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</si>
  <si>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</si>
  <si>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</si>
  <si>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</si>
  <si>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</si>
  <si>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</si>
  <si>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</si>
  <si>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</si>
  <si>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</si>
  <si>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</si>
  <si>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</si>
  <si>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</si>
  <si>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</si>
  <si>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</si>
  <si>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</si>
  <si>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</si>
  <si>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</si>
  <si>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</si>
  <si>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</si>
  <si>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</si>
  <si>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</si>
  <si>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</si>
  <si>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</si>
  <si>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</si>
  <si>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</si>
  <si>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</si>
  <si>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</si>
  <si>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</si>
  <si>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</si>
  <si>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</si>
  <si>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</si>
  <si>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</si>
  <si>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</si>
  <si>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</si>
  <si>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</si>
  <si>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</si>
  <si>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</si>
  <si>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</si>
  <si>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</si>
  <si>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</si>
  <si>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</si>
  <si>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</si>
  <si>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</si>
  <si>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</si>
  <si>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</si>
  <si>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</si>
  <si>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</si>
  <si>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</si>
  <si>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</si>
  <si>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</si>
  <si>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</si>
  <si>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</si>
  <si>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</si>
  <si>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</si>
  <si>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</si>
  <si>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</si>
  <si>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</si>
  <si>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</si>
  <si>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</si>
  <si>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</si>
  <si>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</si>
  <si>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</si>
  <si>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</si>
  <si>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</si>
  <si>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</si>
  <si>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</si>
  <si>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</si>
  <si>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</si>
  <si>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</si>
  <si>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</si>
  <si>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</si>
  <si>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</si>
  <si>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</si>
  <si>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</si>
  <si>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</si>
  <si>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</si>
  <si>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</si>
  <si>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</si>
  <si>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</si>
  <si>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</si>
  <si>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</si>
  <si>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</si>
  <si>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</si>
  <si>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</si>
  <si>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</si>
  <si>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</si>
  <si>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</si>
  <si>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</si>
  <si>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</si>
  <si>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</si>
  <si>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</si>
  <si>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</si>
  <si>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</si>
  <si>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</si>
  <si>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</si>
  <si>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</si>
  <si>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</si>
  <si>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</si>
  <si>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</si>
  <si>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</si>
  <si>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</si>
  <si>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</si>
  <si>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</si>
  <si>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</si>
  <si>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</si>
  <si>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</si>
  <si>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</si>
  <si>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</si>
  <si>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</si>
  <si>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</si>
  <si>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</si>
  <si>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</si>
  <si>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</si>
  <si>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</si>
  <si>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</si>
  <si>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</si>
  <si>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</si>
  <si>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</si>
  <si>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</si>
  <si>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</si>
  <si>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</si>
  <si>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</si>
  <si>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</si>
  <si>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</si>
  <si>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</si>
  <si>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</si>
  <si>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</si>
  <si>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</si>
  <si>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</si>
  <si>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</si>
  <si>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</si>
  <si>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</si>
  <si>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</si>
  <si>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</si>
  <si>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</si>
  <si>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</si>
  <si>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</si>
  <si>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</si>
  <si>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</si>
  <si>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</si>
  <si>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</si>
  <si>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</si>
  <si>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</si>
  <si>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</si>
  <si>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</si>
  <si>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</si>
  <si>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</si>
  <si>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</si>
  <si>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</si>
  <si>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</si>
  <si>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</si>
  <si>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</si>
  <si>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</si>
  <si>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</si>
  <si>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</si>
  <si>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</si>
  <si>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</si>
  <si>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</si>
  <si>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</si>
  <si>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</si>
  <si>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</si>
  <si>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</si>
  <si>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</si>
  <si>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</si>
  <si>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</si>
  <si>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</si>
  <si>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</si>
  <si>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</si>
  <si>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</si>
  <si>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</si>
  <si>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</si>
  <si>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</si>
  <si>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</si>
  <si>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</si>
  <si>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</si>
  <si>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</si>
  <si>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</si>
  <si>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</si>
  <si>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</si>
  <si>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</si>
  <si>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</si>
  <si>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</si>
  <si>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</si>
  <si>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</si>
  <si>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</si>
  <si>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</si>
  <si>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</si>
  <si>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</si>
  <si>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</si>
  <si>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</si>
  <si>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</si>
  <si>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</si>
  <si>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</si>
  <si>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</si>
  <si>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</si>
  <si>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</si>
  <si>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</si>
  <si>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</si>
  <si>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</si>
  <si>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</si>
  <si>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</si>
  <si>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</si>
  <si>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</si>
  <si>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</si>
  <si>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</si>
  <si>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</si>
  <si>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</si>
  <si>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</si>
  <si>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</si>
  <si>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</si>
  <si>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</si>
  <si>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</si>
  <si>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</si>
  <si>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</si>
  <si>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</si>
  <si>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</si>
  <si>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</si>
  <si>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</si>
  <si>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</si>
  <si>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</si>
  <si>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</si>
  <si>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</si>
  <si>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</si>
  <si>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</si>
  <si>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</si>
  <si>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</si>
  <si>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</si>
  <si>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</si>
  <si>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</si>
  <si>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</si>
  <si>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</si>
  <si>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</si>
  <si>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</si>
  <si>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</si>
  <si>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</si>
  <si>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</si>
  <si>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</si>
  <si>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</si>
  <si>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</si>
  <si>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</si>
  <si>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</si>
  <si>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</si>
  <si>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</si>
  <si>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</si>
  <si>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</si>
  <si>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</si>
  <si>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</si>
  <si>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</si>
  <si>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</si>
  <si>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</si>
  <si>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</si>
  <si>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</si>
  <si>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</si>
  <si>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</si>
  <si>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</si>
  <si>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</si>
  <si>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</si>
  <si>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</si>
  <si>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</si>
  <si>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</si>
  <si>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</si>
  <si>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</si>
  <si>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</si>
  <si>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</si>
  <si>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</si>
  <si>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</si>
  <si>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</si>
  <si>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</si>
  <si>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</si>
  <si>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</si>
  <si>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</si>
  <si>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</si>
  <si>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</si>
  <si>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</si>
  <si>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</si>
  <si>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</si>
  <si>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</si>
  <si>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</si>
  <si>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</si>
  <si>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</si>
  <si>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</si>
  <si>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</si>
  <si>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</si>
  <si>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</si>
  <si>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</si>
  <si>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</si>
  <si>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</si>
  <si>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</si>
  <si>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</si>
  <si>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</si>
  <si>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</si>
  <si>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</si>
  <si>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</si>
  <si>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</si>
  <si>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</si>
  <si>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</si>
  <si>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</si>
  <si>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</si>
  <si>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</si>
  <si>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</si>
  <si>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</si>
  <si>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</si>
  <si>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</si>
  <si>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</si>
  <si>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</si>
  <si>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</si>
  <si>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</si>
  <si>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</si>
  <si>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</si>
  <si>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</si>
  <si>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</si>
  <si>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</si>
  <si>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</si>
  <si>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</si>
  <si>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</si>
  <si>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</si>
  <si>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</si>
  <si>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</si>
  <si>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</si>
  <si>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</si>
  <si>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</si>
  <si>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</si>
  <si>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</si>
  <si>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</si>
  <si>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</si>
  <si>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</si>
  <si>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</si>
  <si>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</si>
  <si>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</si>
  <si>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</si>
  <si>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</si>
  <si>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</si>
  <si>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</si>
  <si>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</si>
  <si>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</si>
  <si>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</si>
  <si>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</si>
  <si>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</si>
  <si>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</si>
  <si>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</si>
  <si>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</si>
  <si>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</si>
  <si>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</si>
  <si>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</si>
  <si>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</si>
  <si>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</si>
  <si>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</si>
  <si>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</si>
  <si>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</si>
  <si>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</si>
  <si>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</si>
  <si>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</si>
  <si>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</si>
  <si>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</si>
  <si>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</si>
  <si>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</si>
  <si>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</si>
  <si>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</si>
  <si>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</si>
  <si>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</si>
  <si>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</si>
  <si>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</si>
  <si>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</si>
  <si>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</si>
  <si>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</si>
  <si>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</si>
  <si>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</si>
  <si>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</si>
  <si>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</si>
  <si>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</si>
  <si>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</si>
  <si>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</si>
  <si>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</si>
  <si>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</si>
  <si>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</si>
  <si>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</si>
  <si>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</si>
  <si>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</si>
  <si>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</si>
  <si>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</si>
  <si>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</si>
  <si>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</si>
  <si>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</si>
  <si>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</si>
  <si>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</si>
  <si>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</si>
  <si>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</si>
  <si>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</si>
  <si>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</si>
  <si>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</si>
  <si>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</si>
  <si>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</si>
  <si>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</si>
  <si>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</si>
  <si>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</si>
  <si>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</si>
  <si>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</si>
  <si>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</si>
  <si>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</si>
  <si>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</si>
  <si>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</si>
  <si>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</si>
  <si>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</si>
  <si>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</si>
  <si>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</si>
  <si>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</si>
  <si>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</si>
  <si>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</si>
  <si>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</si>
  <si>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</si>
  <si>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</si>
  <si>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</si>
  <si>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</si>
  <si>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</si>
  <si>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</si>
  <si>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</si>
  <si>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</si>
  <si>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</si>
  <si>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</si>
  <si>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</si>
  <si>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</si>
  <si>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</si>
  <si>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</si>
  <si>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</si>
  <si>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</si>
  <si>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</si>
  <si>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</si>
  <si>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</si>
  <si>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</si>
  <si>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</si>
  <si>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</si>
  <si>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</si>
  <si>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</si>
  <si>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</si>
  <si>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</si>
  <si>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</si>
  <si>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</si>
  <si>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</si>
  <si>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</si>
  <si>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</si>
  <si>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</si>
  <si>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</si>
  <si>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</si>
  <si>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</si>
  <si>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</si>
  <si>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</si>
  <si>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</si>
  <si>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</si>
  <si>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</si>
  <si>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</si>
  <si>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</si>
  <si>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</si>
  <si>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</si>
  <si>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</si>
  <si>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</si>
  <si>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</si>
  <si>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</si>
  <si>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</si>
  <si>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</si>
  <si>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</si>
  <si>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</si>
  <si>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</si>
  <si>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</si>
  <si>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</si>
  <si>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</si>
  <si>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</si>
  <si>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</si>
  <si>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</si>
  <si>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</si>
  <si>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</si>
  <si>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</si>
  <si>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</si>
  <si>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</si>
  <si>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</si>
  <si>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</si>
  <si>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</si>
  <si>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</si>
  <si>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</si>
  <si>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</si>
  <si>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</si>
  <si>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</si>
  <si>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</si>
  <si>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</si>
  <si>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</si>
  <si>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</si>
  <si>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</si>
  <si>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</si>
  <si>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</si>
  <si>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</si>
  <si>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</si>
  <si>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</si>
  <si>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</si>
  <si>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</si>
  <si>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</si>
  <si>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</si>
  <si>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</si>
  <si>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</si>
  <si>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</si>
  <si>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</si>
  <si>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</si>
  <si>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</si>
  <si>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</si>
  <si>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</si>
  <si>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</si>
  <si>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</si>
  <si>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</si>
  <si>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</si>
  <si>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</si>
  <si>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</si>
  <si>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</si>
  <si>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</si>
  <si>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</si>
  <si>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</si>
  <si>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</si>
  <si>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</si>
  <si>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</si>
  <si>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</si>
  <si>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</si>
  <si>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</si>
  <si>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</si>
  <si>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</si>
  <si>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</si>
  <si>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</si>
  <si>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</si>
  <si>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</si>
  <si>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</si>
  <si>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</si>
  <si>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</si>
  <si>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</si>
  <si>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</si>
  <si>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</si>
  <si>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</si>
  <si>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</si>
  <si>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</si>
  <si>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</si>
  <si>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</si>
  <si>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</si>
  <si>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</si>
  <si>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</si>
  <si>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</si>
  <si>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</si>
  <si>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</si>
  <si>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</si>
  <si>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</si>
  <si>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</si>
  <si>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</si>
  <si>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</si>
  <si>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</si>
  <si>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</si>
  <si>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</si>
  <si>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</si>
  <si>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</si>
  <si>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</si>
  <si>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</si>
  <si>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</si>
  <si>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</si>
  <si>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</si>
  <si>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</si>
  <si>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</si>
  <si>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</si>
  <si>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</si>
  <si>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</si>
  <si>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</si>
  <si>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</si>
  <si>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</si>
  <si>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</si>
  <si>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</si>
  <si>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</si>
  <si>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</si>
  <si>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</si>
  <si>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</si>
  <si>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</si>
  <si>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</si>
  <si>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</si>
  <si>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</si>
  <si>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</si>
  <si>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</si>
  <si>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</si>
  <si>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</si>
  <si>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</si>
  <si>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</si>
  <si>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</si>
  <si>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</si>
  <si>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</si>
  <si>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</si>
  <si>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</si>
  <si>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</si>
  <si>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</si>
  <si>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</si>
  <si>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</si>
  <si>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</si>
  <si>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</si>
  <si>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</si>
  <si>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</si>
  <si>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</si>
  <si>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</si>
  <si>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</si>
  <si>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</si>
  <si>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</si>
  <si>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</si>
  <si>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</si>
  <si>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</si>
  <si>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</si>
  <si>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</si>
  <si>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</si>
  <si>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</si>
  <si>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</si>
  <si>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</si>
  <si>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</si>
  <si>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</si>
  <si>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</si>
  <si>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</si>
  <si>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</si>
  <si>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</si>
  <si>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</si>
  <si>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</si>
  <si>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</si>
  <si>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</si>
  <si>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</si>
  <si>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</si>
  <si>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</si>
  <si>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</si>
  <si>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</si>
  <si>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</si>
  <si>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</si>
  <si>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</si>
  <si>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</si>
  <si>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</si>
  <si>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</si>
  <si>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</si>
  <si>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</si>
  <si>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</si>
  <si>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</si>
  <si>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</si>
  <si>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</si>
  <si>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</si>
  <si>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</si>
  <si>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</si>
  <si>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</si>
  <si>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</si>
  <si>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</si>
  <si>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</si>
  <si>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</si>
  <si>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</si>
  <si>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</si>
  <si>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</si>
  <si>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</si>
  <si>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</si>
  <si>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</si>
  <si>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</si>
  <si>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</si>
  <si>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</si>
  <si>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</si>
  <si>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</si>
  <si>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</si>
  <si>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</si>
  <si>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</si>
  <si>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</si>
  <si>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</si>
  <si>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</si>
  <si>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</si>
  <si>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</si>
  <si>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</si>
  <si>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</si>
  <si>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</si>
  <si>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</si>
  <si>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</si>
  <si>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</si>
  <si>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</si>
  <si>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</si>
  <si>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</si>
  <si>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</si>
  <si>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</si>
  <si>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</si>
  <si>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</si>
  <si>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</si>
  <si>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</si>
  <si>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</si>
  <si>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</si>
  <si>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</si>
  <si>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</si>
  <si>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</si>
  <si>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</si>
  <si>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</si>
  <si>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</si>
  <si>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</si>
  <si>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</si>
  <si>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</si>
  <si>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</si>
  <si>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</si>
  <si>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</si>
  <si>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</si>
  <si>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</si>
  <si>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</si>
  <si>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</si>
  <si>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</si>
  <si>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</si>
  <si>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</si>
  <si>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</si>
  <si>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</si>
  <si>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</si>
  <si>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</si>
  <si>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</si>
  <si>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</si>
  <si>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</si>
  <si>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</si>
  <si>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</si>
  <si>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</si>
  <si>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</si>
  <si>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</si>
  <si>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</si>
  <si>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</si>
  <si>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</si>
  <si>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</si>
  <si>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</si>
  <si>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</si>
  <si>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</si>
  <si>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</si>
  <si>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</si>
  <si>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</si>
  <si>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</si>
  <si>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</si>
  <si>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</si>
  <si>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</si>
  <si>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</si>
  <si>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</si>
  <si>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</si>
  <si>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</si>
  <si>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</si>
  <si>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</si>
  <si>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</si>
  <si>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</si>
  <si>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</si>
  <si>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</si>
  <si>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</si>
  <si>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</si>
  <si>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</si>
  <si>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</si>
  <si>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</si>
  <si>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</si>
  <si>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</si>
  <si>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</si>
  <si>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</si>
  <si>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</si>
  <si>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</si>
  <si>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</si>
  <si>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</si>
  <si>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</si>
  <si>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</si>
  <si>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</si>
  <si>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</si>
  <si>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</si>
  <si>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</si>
  <si>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</si>
  <si>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</si>
  <si>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</si>
  <si>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</si>
  <si>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</si>
  <si>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</si>
  <si>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</si>
  <si>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</si>
  <si>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</si>
  <si>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</si>
  <si>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</si>
  <si>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</si>
  <si>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</si>
  <si>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</si>
  <si>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</si>
  <si>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</si>
  <si>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</si>
  <si>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</si>
  <si>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</si>
  <si>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</si>
  <si>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</si>
  <si>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</si>
  <si>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</si>
  <si>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</si>
  <si>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</si>
  <si>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</si>
  <si>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</si>
  <si>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</si>
  <si>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</si>
  <si>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</si>
  <si>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</si>
  <si>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</si>
  <si>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</si>
  <si>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</si>
  <si>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</si>
  <si>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</si>
  <si>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</si>
  <si>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</si>
  <si>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</si>
  <si>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</si>
  <si>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</si>
  <si>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</si>
  <si>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</si>
  <si>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</si>
  <si>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</si>
  <si>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</si>
  <si>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</si>
  <si>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</si>
  <si>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</si>
  <si>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</si>
  <si>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</si>
  <si>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</si>
  <si>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</si>
  <si>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</si>
  <si>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</si>
  <si>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</si>
  <si>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</si>
  <si>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</si>
  <si>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</si>
  <si>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</si>
  <si>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</si>
  <si>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</si>
  <si>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</si>
  <si>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</si>
  <si>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</si>
  <si>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</si>
  <si>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</si>
  <si>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</si>
  <si>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</si>
  <si>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</si>
  <si>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</si>
  <si>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</si>
  <si>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</si>
  <si>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</si>
  <si>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</si>
  <si>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</si>
  <si>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</si>
  <si>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</si>
  <si>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</si>
  <si>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</si>
  <si>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</si>
  <si>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</si>
  <si>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</si>
  <si>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</si>
  <si>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</si>
  <si>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</si>
  <si>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</si>
  <si>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</si>
  <si>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</si>
  <si>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</si>
  <si>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</si>
  <si>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</si>
  <si>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</si>
  <si>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</si>
  <si>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</si>
  <si>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</si>
  <si>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</si>
  <si>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</si>
  <si>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</si>
  <si>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</si>
  <si>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</si>
  <si>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</si>
  <si>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</si>
  <si>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</si>
  <si>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</si>
  <si>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</si>
  <si>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</si>
  <si>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</si>
  <si>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</si>
  <si>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</si>
  <si>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</si>
  <si>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</si>
  <si>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</si>
  <si>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</si>
  <si>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</si>
  <si>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</si>
  <si>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</si>
  <si>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</si>
  <si>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</si>
  <si>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</si>
  <si>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</si>
  <si>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</si>
  <si>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</si>
  <si>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</si>
  <si>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</si>
  <si>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</si>
  <si>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</si>
  <si>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</si>
  <si>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</si>
  <si>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</si>
  <si>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</si>
  <si>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</si>
  <si>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</si>
  <si>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</si>
  <si>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</si>
  <si>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</si>
  <si>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</si>
  <si>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</si>
  <si>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</si>
  <si>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</si>
  <si>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</si>
  <si>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</si>
  <si>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</si>
  <si>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</si>
  <si>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</si>
  <si>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</si>
  <si>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</si>
  <si>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</si>
  <si>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</si>
  <si>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</si>
  <si>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</si>
  <si>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</si>
  <si>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</si>
  <si>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</si>
  <si>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</si>
  <si>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</si>
  <si>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</si>
  <si>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</si>
  <si>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</si>
  <si>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</si>
  <si>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</si>
  <si>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</si>
  <si>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</si>
  <si>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</si>
  <si>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</si>
  <si>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</si>
  <si>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</si>
  <si>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</si>
  <si>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</si>
  <si>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</si>
  <si>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</si>
  <si>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</si>
  <si>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</si>
  <si>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</si>
  <si>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</si>
  <si>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</si>
  <si>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</si>
  <si>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</si>
  <si>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</si>
  <si>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</si>
  <si>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</si>
  <si>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</si>
  <si>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</si>
  <si>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</si>
  <si>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</si>
  <si>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</si>
  <si>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</si>
  <si>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</si>
  <si>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</si>
  <si>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</si>
  <si>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</si>
  <si>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</si>
  <si>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</si>
  <si>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</si>
  <si>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</si>
  <si>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</si>
  <si>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</si>
  <si>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</si>
  <si>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</si>
  <si>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</si>
  <si>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</si>
  <si>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</si>
  <si>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</si>
  <si>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</si>
  <si>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</si>
  <si>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</si>
  <si>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</si>
  <si>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</si>
  <si>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</si>
  <si>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</si>
  <si>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</si>
  <si>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</si>
  <si>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</si>
  <si>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</si>
  <si>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</si>
  <si>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</si>
  <si>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</si>
  <si>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</si>
  <si>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</si>
  <si>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</si>
  <si>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</si>
  <si>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</si>
  <si>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</si>
  <si>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</si>
  <si>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</si>
  <si>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</si>
  <si>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</si>
  <si>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</si>
  <si>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</si>
  <si>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</si>
  <si>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</si>
  <si>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</si>
  <si>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</si>
  <si>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</si>
  <si>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</si>
  <si>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</si>
  <si>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</si>
  <si>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</si>
  <si>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</si>
  <si>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</si>
  <si>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</si>
  <si>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</si>
  <si>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</si>
  <si>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</si>
  <si>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</si>
  <si>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</si>
  <si>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</si>
  <si>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</si>
  <si>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</si>
  <si>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</si>
  <si>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</si>
  <si>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</si>
  <si>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</si>
  <si>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</si>
  <si>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</si>
  <si>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</si>
  <si>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</si>
  <si>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</si>
  <si>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</si>
  <si>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</si>
  <si>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</si>
  <si>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</si>
  <si>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</si>
  <si>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</si>
  <si>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</si>
  <si>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</si>
  <si>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</si>
  <si>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</si>
  <si>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</si>
  <si>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</si>
  <si>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</si>
  <si>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</si>
  <si>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</si>
  <si>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</si>
  <si>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</si>
  <si>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</si>
  <si>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</si>
  <si>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</si>
  <si>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</si>
  <si>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</si>
  <si>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</si>
  <si>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</si>
  <si>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</si>
  <si>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</si>
  <si>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</si>
  <si>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</si>
  <si>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</si>
  <si>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</si>
  <si>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</si>
  <si>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</si>
  <si>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</si>
  <si>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</si>
  <si>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</si>
  <si>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</si>
  <si>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</si>
  <si>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</si>
  <si>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</si>
  <si>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</si>
  <si>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</si>
  <si>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</si>
  <si>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</si>
  <si>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</si>
  <si>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</si>
  <si>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</si>
  <si>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</si>
  <si>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</si>
  <si>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</si>
  <si>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</si>
  <si>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</si>
  <si>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</si>
  <si>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</si>
  <si>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</si>
  <si>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</si>
  <si>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</si>
  <si>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</si>
  <si>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</si>
  <si>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</si>
  <si>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</si>
  <si>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</si>
  <si>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</si>
  <si>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</si>
  <si>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</si>
  <si>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</si>
  <si>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</si>
  <si>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</si>
  <si>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</si>
  <si>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</si>
  <si>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</si>
  <si>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</si>
  <si>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</si>
  <si>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</si>
  <si>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</si>
  <si>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</si>
  <si>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</si>
  <si>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</si>
  <si>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</si>
  <si>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</si>
  <si>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</si>
  <si>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</si>
  <si>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</si>
  <si>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</si>
  <si>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</si>
  <si>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</si>
  <si>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</si>
  <si>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</si>
  <si>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</si>
  <si>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</si>
  <si>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</si>
  <si>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</si>
  <si>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</si>
  <si>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</si>
  <si>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</si>
  <si>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</si>
  <si>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</si>
  <si>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</si>
  <si>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</si>
  <si>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</si>
  <si>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</si>
  <si>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</si>
  <si>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</si>
  <si>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</si>
  <si>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</si>
  <si>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</si>
  <si>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</si>
  <si>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</si>
  <si>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</si>
  <si>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</si>
  <si>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</si>
  <si>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</si>
  <si>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</si>
  <si>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</si>
  <si>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</si>
  <si>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</si>
  <si>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</si>
  <si>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</si>
  <si>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</si>
  <si>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</si>
  <si>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</si>
  <si>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</si>
  <si>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</si>
  <si>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</si>
  <si>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</si>
  <si>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</si>
  <si>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</si>
  <si>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</si>
  <si>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</si>
  <si>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</si>
  <si>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</si>
  <si>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</si>
  <si>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</si>
  <si>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</si>
  <si>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</si>
  <si>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</si>
  <si>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</si>
  <si>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</si>
  <si>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</si>
  <si>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</si>
  <si>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</si>
  <si>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</si>
  <si>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</si>
  <si>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</si>
  <si>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</si>
  <si>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</si>
  <si>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</si>
  <si>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</si>
  <si>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</si>
  <si>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</si>
  <si>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</si>
  <si>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</si>
  <si>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</si>
  <si>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</si>
  <si>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</si>
  <si>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</si>
  <si>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</si>
  <si>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</si>
  <si>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</si>
  <si>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</si>
  <si>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</si>
  <si>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</si>
  <si>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</si>
  <si>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</si>
  <si>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</si>
  <si>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</si>
  <si>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</si>
  <si>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</si>
  <si>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</si>
  <si>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</si>
  <si>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</si>
  <si>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</si>
  <si>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</si>
  <si>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</si>
  <si>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</si>
  <si>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</si>
  <si>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</si>
  <si>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</si>
  <si>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</si>
  <si>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</si>
  <si>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</si>
  <si>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</si>
  <si>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</si>
  <si>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</si>
  <si>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</si>
  <si>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</si>
  <si>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</si>
  <si>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</si>
  <si>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</si>
  <si>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</si>
  <si>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</si>
  <si>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</si>
  <si>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</si>
  <si>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</si>
  <si>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</si>
  <si>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</si>
  <si>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</si>
  <si>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</si>
  <si>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</si>
  <si>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</si>
  <si>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</si>
  <si>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</si>
  <si>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</si>
  <si>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</si>
  <si>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</si>
  <si>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</si>
  <si>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</si>
  <si>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</si>
  <si>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</si>
  <si>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</si>
  <si>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</si>
  <si>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</si>
  <si>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</si>
  <si>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</si>
  <si>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</si>
  <si>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</si>
  <si>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</si>
  <si>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</si>
  <si>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</si>
  <si>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</si>
  <si>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</si>
  <si>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</si>
  <si>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</si>
  <si>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</si>
  <si>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</si>
  <si>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</si>
  <si>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</si>
  <si>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</si>
  <si>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</si>
  <si>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</si>
  <si>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</si>
  <si>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</si>
  <si>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</si>
  <si>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</si>
  <si>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</si>
  <si>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</si>
  <si>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</si>
  <si>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</si>
  <si>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</si>
  <si>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</si>
  <si>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</si>
  <si>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</si>
  <si>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</si>
  <si>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</si>
  <si>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</si>
  <si>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</si>
  <si>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</si>
  <si>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</si>
  <si>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</si>
  <si>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</si>
  <si>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</si>
  <si>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</si>
  <si>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</si>
  <si>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</si>
  <si>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</si>
  <si>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</si>
  <si>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</si>
  <si>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</si>
  <si>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</si>
  <si>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</si>
  <si>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</si>
  <si>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</si>
  <si>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</si>
  <si>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</si>
  <si>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</si>
  <si>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</si>
  <si>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</si>
  <si>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</si>
  <si>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</si>
  <si>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</si>
  <si>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</si>
  <si>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</si>
  <si>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</si>
  <si>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</si>
  <si>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</si>
  <si>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</si>
  <si>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</si>
  <si>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</si>
  <si>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</si>
  <si>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</si>
  <si>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</si>
  <si>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</si>
  <si>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</si>
  <si>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</si>
  <si>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</si>
  <si>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</si>
  <si>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</si>
  <si>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</si>
  <si>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</si>
  <si>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</si>
  <si>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</si>
  <si>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</si>
  <si>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</si>
  <si>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</si>
  <si>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</si>
  <si>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</si>
  <si>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</si>
  <si>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</si>
  <si>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</si>
  <si>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</si>
  <si>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</si>
  <si>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</si>
  <si>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</si>
  <si>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</si>
  <si>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</si>
  <si>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</si>
  <si>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</si>
  <si>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</si>
  <si>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</si>
  <si>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</si>
  <si>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</si>
  <si>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</si>
  <si>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</si>
  <si>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</si>
  <si>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</si>
  <si>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</si>
  <si>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</si>
  <si>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</si>
  <si>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</si>
  <si>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</si>
  <si>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</si>
  <si>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</si>
  <si>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</si>
  <si>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</si>
  <si>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</si>
  <si>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</si>
  <si>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</si>
  <si>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</si>
  <si>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</si>
  <si>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</si>
  <si>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</si>
  <si>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</si>
  <si>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</si>
  <si>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</si>
  <si>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</si>
  <si>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</si>
  <si>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</si>
  <si>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</si>
  <si>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</si>
  <si>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</si>
  <si>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</si>
  <si>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</si>
  <si>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</si>
  <si>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</si>
  <si>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</si>
  <si>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</si>
  <si>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</si>
  <si>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</si>
  <si>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</si>
  <si>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</si>
  <si>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</si>
  <si>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</si>
  <si>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</si>
  <si>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</si>
  <si>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</si>
  <si>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</si>
  <si>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</si>
  <si>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</si>
  <si>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</si>
  <si>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</si>
  <si>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</si>
  <si>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</si>
  <si>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</si>
  <si>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</si>
  <si>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</si>
  <si>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</si>
  <si>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</si>
  <si>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</si>
  <si>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</si>
  <si>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</si>
  <si>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</si>
  <si>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</si>
  <si>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</si>
  <si>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</si>
  <si>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</si>
  <si>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</si>
  <si>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</si>
  <si>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</si>
  <si>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</si>
  <si>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</si>
  <si>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</si>
  <si>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</si>
  <si>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</si>
  <si>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</si>
  <si>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</si>
  <si>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</si>
  <si>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</si>
  <si>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</si>
  <si>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</si>
  <si>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</si>
  <si>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</si>
  <si>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</si>
  <si>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</si>
  <si>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</si>
  <si>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</si>
  <si>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</si>
  <si>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</si>
  <si>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</si>
  <si>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</si>
  <si>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</si>
  <si>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</si>
  <si>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</si>
  <si>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</si>
  <si>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</si>
  <si>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</si>
  <si>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</si>
  <si>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</si>
  <si>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</si>
  <si>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</si>
  <si>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</si>
  <si>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</si>
  <si>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</si>
  <si>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</si>
  <si>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</si>
  <si>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</si>
  <si>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</si>
  <si>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</si>
  <si>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</si>
  <si>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</si>
  <si>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</si>
  <si>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</si>
  <si>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</si>
  <si>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</si>
  <si>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</si>
  <si>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</si>
  <si>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</si>
  <si>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</si>
  <si>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</si>
  <si>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</si>
  <si>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</si>
  <si>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</si>
  <si>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</si>
  <si>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</si>
  <si>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</si>
  <si>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</si>
  <si>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</si>
  <si>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</si>
  <si>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</si>
  <si>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</si>
  <si>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</si>
  <si>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</si>
  <si>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</si>
  <si>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</si>
  <si>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</si>
  <si>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</si>
  <si>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</si>
  <si>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</si>
  <si>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</si>
  <si>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</si>
  <si>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</si>
  <si>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</si>
  <si>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</si>
  <si>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</si>
  <si>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</si>
  <si>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</si>
  <si>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</si>
  <si>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</si>
  <si>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</si>
  <si>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</si>
  <si>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</si>
  <si>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</si>
  <si>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</si>
  <si>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</si>
  <si>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</si>
  <si>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</si>
  <si>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</si>
  <si>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</si>
  <si>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</si>
  <si>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</si>
  <si>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</si>
  <si>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</si>
  <si>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</si>
  <si>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</si>
  <si>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</si>
  <si>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</si>
  <si>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</si>
  <si>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</si>
  <si>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</si>
  <si>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</si>
  <si>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</si>
  <si>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</si>
  <si>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</si>
  <si>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</si>
  <si>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</si>
  <si>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</si>
  <si>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</si>
  <si>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</si>
  <si>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</si>
  <si>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</si>
  <si>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</si>
  <si>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</si>
  <si>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</si>
  <si>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</si>
  <si>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</si>
  <si>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</si>
  <si>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</si>
  <si>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</si>
  <si>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</si>
  <si>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</si>
  <si>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</si>
  <si>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</si>
  <si>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</si>
  <si>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</si>
  <si>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</si>
  <si>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</si>
  <si>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</si>
  <si>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</si>
  <si>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</si>
  <si>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</si>
  <si>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</si>
  <si>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</si>
  <si>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</si>
  <si>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</si>
  <si>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</si>
  <si>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</si>
  <si>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</si>
  <si>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</si>
  <si>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</si>
  <si>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</si>
  <si>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</si>
  <si>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</si>
  <si>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</si>
  <si>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</si>
  <si>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</si>
  <si>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</si>
  <si>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</si>
  <si>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</si>
  <si>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</si>
  <si>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</si>
  <si>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</si>
  <si>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</si>
  <si>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</si>
  <si>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</si>
  <si>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</si>
  <si>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</si>
  <si>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</si>
  <si>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</si>
  <si>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</si>
  <si>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</si>
  <si>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</si>
  <si>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</si>
  <si>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</si>
  <si>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</si>
  <si>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</si>
  <si>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</si>
  <si>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</si>
  <si>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</si>
  <si>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</si>
  <si>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</si>
  <si>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</si>
  <si>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</si>
  <si>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</si>
  <si>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</si>
  <si>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</si>
  <si>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</si>
  <si>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</si>
  <si>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</si>
  <si>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</si>
  <si>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</si>
  <si>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</si>
  <si>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</si>
  <si>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</si>
  <si>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</si>
  <si>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</si>
  <si>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</si>
  <si>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</si>
  <si>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</si>
  <si>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</si>
  <si>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</si>
  <si>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</si>
  <si>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</si>
  <si>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</si>
  <si>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</si>
  <si>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</si>
  <si>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</si>
  <si>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</si>
  <si>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</si>
  <si>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</si>
  <si>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</si>
  <si>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</si>
  <si>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</si>
  <si>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</si>
  <si>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</si>
  <si>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</si>
  <si>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</si>
  <si>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</si>
  <si>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</si>
  <si>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</si>
  <si>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</si>
  <si>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</si>
  <si>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</si>
  <si>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</si>
  <si>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</si>
  <si>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</si>
  <si>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</si>
  <si>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</si>
  <si>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</si>
  <si>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</si>
  <si>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</si>
  <si>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</si>
  <si>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</si>
  <si>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</si>
  <si>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</si>
  <si>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</si>
  <si>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</si>
  <si>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</si>
  <si>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</si>
  <si>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</si>
  <si>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</si>
  <si>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</si>
  <si>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</si>
  <si>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</si>
  <si>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</si>
  <si>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</si>
  <si>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</si>
  <si>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</si>
  <si>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</si>
  <si>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</si>
  <si>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</si>
  <si>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</si>
  <si>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</si>
  <si>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</si>
  <si>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</si>
  <si>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</si>
  <si>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</si>
  <si>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</si>
  <si>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</si>
  <si>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</si>
  <si>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</si>
  <si>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</si>
  <si>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</si>
  <si>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</si>
  <si>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</si>
  <si>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</si>
  <si>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</si>
  <si>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</si>
  <si>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</si>
  <si>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</si>
  <si>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</si>
  <si>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</si>
  <si>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</si>
  <si>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</si>
  <si>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</si>
  <si>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</si>
  <si>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</si>
  <si>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</si>
  <si>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</si>
  <si>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</si>
  <si>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</si>
  <si>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</si>
  <si>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</si>
  <si>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</si>
  <si>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</si>
  <si>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</si>
  <si>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</si>
  <si>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</si>
  <si>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</si>
  <si>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</si>
  <si>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</si>
  <si>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</si>
  <si>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</si>
  <si>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</si>
  <si>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</si>
  <si>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</si>
  <si>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</si>
  <si>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</si>
  <si>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</si>
  <si>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</si>
  <si>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</si>
  <si>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</si>
  <si>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</si>
  <si>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</si>
  <si>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</si>
  <si>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</si>
  <si>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</si>
  <si>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</si>
  <si>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</si>
  <si>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</si>
  <si>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</si>
  <si>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</si>
  <si>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</si>
  <si>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</si>
  <si>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</si>
  <si>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</si>
  <si>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</si>
  <si>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</si>
  <si>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</si>
  <si>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</si>
  <si>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</si>
  <si>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</si>
  <si>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</si>
  <si>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</si>
  <si>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</si>
  <si>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</si>
  <si>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</si>
  <si>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</si>
  <si>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</si>
  <si>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</si>
  <si>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</si>
  <si>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</si>
  <si>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</si>
  <si>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</si>
  <si>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</si>
  <si>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</si>
  <si>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</si>
  <si>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</si>
  <si>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</si>
  <si>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</si>
  <si>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</si>
  <si>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</si>
  <si>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</si>
  <si>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</si>
  <si>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</si>
  <si>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</si>
  <si>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</si>
  <si>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</si>
  <si>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</si>
  <si>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</si>
  <si>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</si>
  <si>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</si>
  <si>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</si>
  <si>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</si>
  <si>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</si>
  <si>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</si>
  <si>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</si>
  <si>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</si>
  <si>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</si>
  <si>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</si>
  <si>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</si>
  <si>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</si>
  <si>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</si>
  <si>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</si>
  <si>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</si>
  <si>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</si>
  <si>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</si>
  <si>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</si>
  <si>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</si>
  <si>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</si>
  <si>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</si>
  <si>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</si>
  <si>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</si>
  <si>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</si>
  <si>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</si>
  <si>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</si>
  <si>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</si>
  <si>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</si>
  <si>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</si>
  <si>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</si>
  <si>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</si>
  <si>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</si>
  <si>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</si>
  <si>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</si>
  <si>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</si>
  <si>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</si>
  <si>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</si>
  <si>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</si>
  <si>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</si>
  <si>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</si>
  <si>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</si>
  <si>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</si>
  <si>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</si>
  <si>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</si>
  <si>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</si>
  <si>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</si>
  <si>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</si>
  <si>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</si>
  <si>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</si>
  <si>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</si>
  <si>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</si>
  <si>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</si>
  <si>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</si>
  <si>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</si>
  <si>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</si>
  <si>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</si>
  <si>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</si>
  <si>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</si>
  <si>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</si>
  <si>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</si>
  <si>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</si>
  <si>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</si>
  <si>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</si>
  <si>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</si>
  <si>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</si>
  <si>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</si>
  <si>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</si>
  <si>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</si>
  <si>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</si>
  <si>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</si>
  <si>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</si>
  <si>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</si>
  <si>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</si>
  <si>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</si>
  <si>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</si>
  <si>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</si>
  <si>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</si>
  <si>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</si>
  <si>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</si>
  <si>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</si>
  <si>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</si>
  <si>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</si>
  <si>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</si>
  <si>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</si>
  <si>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</si>
  <si>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</si>
  <si>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</si>
  <si>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</si>
  <si>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</si>
  <si>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</si>
  <si>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</si>
  <si>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</si>
  <si>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</si>
  <si>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</si>
  <si>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</si>
  <si>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</si>
  <si>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</si>
  <si>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</si>
  <si>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</si>
  <si>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</si>
  <si>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</si>
  <si>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</si>
  <si>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</si>
  <si>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</si>
  <si>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</si>
  <si>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</si>
  <si>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</si>
  <si>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</si>
  <si>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</si>
  <si>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</si>
  <si>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</si>
  <si>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</si>
  <si>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</si>
  <si>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</si>
  <si>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</si>
  <si>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</si>
  <si>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</si>
  <si>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</si>
  <si>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</si>
  <si>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</si>
  <si>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</si>
  <si>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</si>
  <si>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</si>
  <si>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</si>
  <si>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</si>
  <si>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</si>
  <si>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</si>
  <si>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</si>
  <si>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</si>
  <si>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</si>
  <si>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</si>
  <si>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</si>
  <si>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</si>
  <si>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</si>
  <si>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</si>
  <si>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</si>
  <si>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</si>
  <si>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</si>
  <si>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</si>
  <si>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</si>
  <si>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</si>
  <si>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</si>
  <si>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</si>
  <si>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</si>
  <si>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</si>
  <si>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</si>
  <si>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</si>
  <si>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</si>
  <si>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</si>
  <si>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</si>
  <si>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</si>
  <si>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</si>
  <si>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</si>
  <si>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</si>
  <si>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</si>
  <si>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</si>
  <si>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</si>
  <si>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</si>
  <si>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</si>
  <si>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</si>
  <si>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</si>
  <si>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</si>
  <si>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</si>
  <si>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</si>
  <si>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</si>
  <si>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</si>
  <si>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</si>
  <si>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</si>
  <si>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</si>
  <si>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</si>
  <si>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</si>
  <si>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</si>
  <si>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</si>
  <si>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</si>
  <si>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</si>
  <si>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</si>
  <si>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</si>
  <si>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</si>
  <si>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</si>
  <si>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</si>
  <si>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</si>
  <si>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</si>
  <si>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</si>
  <si>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</si>
  <si>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</si>
  <si>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</si>
  <si>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</si>
  <si>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</si>
  <si>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</si>
  <si>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</si>
  <si>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</si>
  <si>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</si>
  <si>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</si>
  <si>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</si>
  <si>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</si>
  <si>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</si>
  <si>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</si>
  <si>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</si>
  <si>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</si>
  <si>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</si>
  <si>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</si>
  <si>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</si>
  <si>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</si>
  <si>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</si>
  <si>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</si>
  <si>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</si>
  <si>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</si>
  <si>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</si>
  <si>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</si>
  <si>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</si>
  <si>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</si>
  <si>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</si>
  <si>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</si>
  <si>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</si>
  <si>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</si>
  <si>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</si>
  <si>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</si>
  <si>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</si>
  <si>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</si>
  <si>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</si>
  <si>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</si>
  <si>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</si>
  <si>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</si>
  <si>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</si>
  <si>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</si>
  <si>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</si>
  <si>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</si>
  <si>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</si>
  <si>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</si>
  <si>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</si>
  <si>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</si>
  <si>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</si>
  <si>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</si>
  <si>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</si>
  <si>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</si>
  <si>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</si>
  <si>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</si>
  <si>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</si>
  <si>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</si>
  <si>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</si>
  <si>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</si>
  <si>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</si>
  <si>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</si>
  <si>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</si>
  <si>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</si>
  <si>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</si>
  <si>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</si>
  <si>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</si>
  <si>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</si>
  <si>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</si>
  <si>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</si>
  <si>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</si>
  <si>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</si>
  <si>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</si>
  <si>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</si>
  <si>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</si>
  <si>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</si>
  <si>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</si>
  <si>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</si>
  <si>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</si>
  <si>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</si>
  <si>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</si>
  <si>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</si>
  <si>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</si>
  <si>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</si>
  <si>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</si>
  <si>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</si>
  <si>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</si>
  <si>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</si>
  <si>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</si>
  <si>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</si>
  <si>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</si>
  <si>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</si>
  <si>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</si>
  <si>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</si>
  <si>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</si>
  <si>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</si>
  <si>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</si>
  <si>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</si>
  <si>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</si>
  <si>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</si>
  <si>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</si>
  <si>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</si>
  <si>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</si>
  <si>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</si>
  <si>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</si>
  <si>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</si>
  <si>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</si>
  <si>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</si>
  <si>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</si>
  <si>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</si>
  <si>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</si>
  <si>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</si>
  <si>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</si>
  <si>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</si>
  <si>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</si>
  <si>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</si>
  <si>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</si>
  <si>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</si>
  <si>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</si>
  <si>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</si>
  <si>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</si>
  <si>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</si>
  <si>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</si>
  <si>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</si>
  <si>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</si>
  <si>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</si>
  <si>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</si>
  <si>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</si>
  <si>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</si>
  <si>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</si>
  <si>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</si>
  <si>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</si>
  <si>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</si>
  <si>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</si>
  <si>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</si>
  <si>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</si>
  <si>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</si>
  <si>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</si>
  <si>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</si>
  <si>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</si>
  <si>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</si>
  <si>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</si>
  <si>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</si>
  <si>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</si>
  <si>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</si>
  <si>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</si>
  <si>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</si>
  <si>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</si>
  <si>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</si>
  <si>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</si>
  <si>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</si>
  <si>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</si>
  <si>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</si>
  <si>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</si>
  <si>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</si>
  <si>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</si>
  <si>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</si>
  <si>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</si>
  <si>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</si>
  <si>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</si>
  <si>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</si>
  <si>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</si>
  <si>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</si>
  <si>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</si>
  <si>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</si>
  <si>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</si>
  <si>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</si>
  <si>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</si>
  <si>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</si>
  <si>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</si>
  <si>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</si>
  <si>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</si>
  <si>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</si>
  <si>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</si>
  <si>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</si>
  <si>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</si>
  <si>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</si>
  <si>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</si>
  <si>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</si>
  <si>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</si>
  <si>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</si>
  <si>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</si>
  <si>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</si>
  <si>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</si>
  <si>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</si>
  <si>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</si>
  <si>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</si>
  <si>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</si>
  <si>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</si>
  <si>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</si>
  <si>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</si>
  <si>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</si>
  <si>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</si>
  <si>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</si>
  <si>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</si>
  <si>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</si>
  <si>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</si>
  <si>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</si>
  <si>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</si>
  <si>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</si>
  <si>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</si>
  <si>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</si>
  <si>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</si>
  <si>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</si>
  <si>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</si>
  <si>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</si>
  <si>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</si>
  <si>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</si>
  <si>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</si>
  <si>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</si>
  <si>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</si>
  <si>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</si>
  <si>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</si>
  <si>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</si>
  <si>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</si>
  <si>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</si>
  <si>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</si>
  <si>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</si>
  <si>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</si>
  <si>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</si>
  <si>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</si>
  <si>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</si>
  <si>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</si>
  <si>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</si>
  <si>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</si>
  <si>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</si>
  <si>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</si>
  <si>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</si>
  <si>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</si>
  <si>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</si>
  <si>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</si>
  <si>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</si>
  <si>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</si>
  <si>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</si>
  <si>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</si>
  <si>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</si>
  <si>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</si>
  <si>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</si>
  <si>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</si>
  <si>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</si>
  <si>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</si>
  <si>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</si>
  <si>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</si>
  <si>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</si>
  <si>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</si>
  <si>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</si>
  <si>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</si>
  <si>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</si>
  <si>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</si>
  <si>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</si>
  <si>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</si>
  <si>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</si>
  <si>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</si>
  <si>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</si>
  <si>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</si>
  <si>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</si>
  <si>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</si>
  <si>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</si>
  <si>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</si>
  <si>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</si>
  <si>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</si>
  <si>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</si>
  <si>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</si>
  <si>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</si>
  <si>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</si>
  <si>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</si>
  <si>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</si>
  <si>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</si>
  <si>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</si>
  <si>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</si>
  <si>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</si>
  <si>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</si>
  <si>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</si>
  <si>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</si>
  <si>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</si>
  <si>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</si>
  <si>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</si>
  <si>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</si>
  <si>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</si>
  <si>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</si>
  <si>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</si>
  <si>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</si>
  <si>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</si>
  <si>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</si>
  <si>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</si>
  <si>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</si>
  <si>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</si>
  <si>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</si>
  <si>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</si>
  <si>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</si>
  <si>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</si>
  <si>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</si>
  <si>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</si>
  <si>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</si>
  <si>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</si>
  <si>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</si>
  <si>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</si>
  <si>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</si>
  <si>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</si>
  <si>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</si>
  <si>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</si>
  <si>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</si>
  <si>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</si>
  <si>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</si>
  <si>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</si>
  <si>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</si>
  <si>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</si>
  <si>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</si>
  <si>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</si>
  <si>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</si>
  <si>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</si>
  <si>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</si>
  <si>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</si>
  <si>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</si>
  <si>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</si>
  <si>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</si>
  <si>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</si>
  <si>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</si>
  <si>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</si>
  <si>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</si>
  <si>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</si>
  <si>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</si>
  <si>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</si>
  <si>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</si>
  <si>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</si>
  <si>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</si>
  <si>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</si>
  <si>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</si>
  <si>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</si>
  <si>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</si>
  <si>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</si>
  <si>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</si>
  <si>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</si>
  <si>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</si>
  <si>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</si>
  <si>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</si>
  <si>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</si>
  <si>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</si>
  <si>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</si>
  <si>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</si>
  <si>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</si>
  <si>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</si>
  <si>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</si>
  <si>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</si>
  <si>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</si>
  <si>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</si>
  <si>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</si>
  <si>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</si>
  <si>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</si>
  <si>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</si>
  <si>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</si>
  <si>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</si>
  <si>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</si>
  <si>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</si>
  <si>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</si>
  <si>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</si>
  <si>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</si>
  <si>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</si>
  <si>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</si>
  <si>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</si>
  <si>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</si>
  <si>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</si>
  <si>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</si>
  <si>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</si>
  <si>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</si>
  <si>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</si>
  <si>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</si>
  <si>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</si>
  <si>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</si>
  <si>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</si>
  <si>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</si>
  <si>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</si>
  <si>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</si>
  <si>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</si>
  <si>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</si>
  <si>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</si>
  <si>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</si>
  <si>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</si>
  <si>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</si>
  <si>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</si>
  <si>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</si>
  <si>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</si>
  <si>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</si>
  <si>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</si>
  <si>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</si>
  <si>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</si>
  <si>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</si>
  <si>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</si>
  <si>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</si>
  <si>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</si>
  <si>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</si>
  <si>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</si>
  <si>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</si>
  <si>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</si>
  <si>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</si>
  <si>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</si>
  <si>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</si>
  <si>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</si>
  <si>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</si>
  <si>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</si>
  <si>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</si>
  <si>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</si>
  <si>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</si>
  <si>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</si>
  <si>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</si>
  <si>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</si>
  <si>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</si>
  <si>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</si>
  <si>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</si>
  <si>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</si>
  <si>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</si>
  <si>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</si>
  <si>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</si>
  <si>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</si>
  <si>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</si>
  <si>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</si>
  <si>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</si>
  <si>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</si>
  <si>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</si>
  <si>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</si>
  <si>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</si>
  <si>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</si>
  <si>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</si>
  <si>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</si>
  <si>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</si>
  <si>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</si>
  <si>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</si>
  <si>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</si>
  <si>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</si>
  <si>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</si>
  <si>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</si>
  <si>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</si>
  <si>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</si>
  <si>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</si>
  <si>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</si>
  <si>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</si>
  <si>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</si>
  <si>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</si>
  <si>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</si>
  <si>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</si>
  <si>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</si>
  <si>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</si>
  <si>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</si>
  <si>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</si>
  <si>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</si>
  <si>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</si>
  <si>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</si>
  <si>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</si>
  <si>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</si>
  <si>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</si>
  <si>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</si>
  <si>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</si>
  <si>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</si>
  <si>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</si>
  <si>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</si>
  <si>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</si>
  <si>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</si>
  <si>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</si>
  <si>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</si>
  <si>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</si>
  <si>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</si>
  <si>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</si>
  <si>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</si>
  <si>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</si>
  <si>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</si>
  <si>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</si>
  <si>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</si>
  <si>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</si>
  <si>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</si>
  <si>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</si>
  <si>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</si>
  <si>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</si>
  <si>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</si>
  <si>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</si>
  <si>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</si>
  <si>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</si>
  <si>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</si>
  <si>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</si>
  <si>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</si>
  <si>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</si>
  <si>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</si>
  <si>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</si>
  <si>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</si>
  <si>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</si>
  <si>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</si>
  <si>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</si>
  <si>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</si>
  <si>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</si>
  <si>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</si>
  <si>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</si>
  <si>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</si>
  <si>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</si>
  <si>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</si>
  <si>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</si>
  <si>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</si>
  <si>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</si>
  <si>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</si>
  <si>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</si>
  <si>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</si>
  <si>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</si>
  <si>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</si>
  <si>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</si>
  <si>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</si>
  <si>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</si>
  <si>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</si>
  <si>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</si>
  <si>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</si>
  <si>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</si>
  <si>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</si>
  <si>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</si>
  <si>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</si>
  <si>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</si>
  <si>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</si>
  <si>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</si>
  <si>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</si>
  <si>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</si>
  <si>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</si>
  <si>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</si>
  <si>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</si>
  <si>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</si>
  <si>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</si>
  <si>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</si>
  <si>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</si>
  <si>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</si>
  <si>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</si>
  <si>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</si>
  <si>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</si>
  <si>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</si>
  <si>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</si>
  <si>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</si>
  <si>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</si>
  <si>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</si>
  <si>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</si>
  <si>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</si>
  <si>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</si>
  <si>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</si>
  <si>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</si>
  <si>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</si>
  <si>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</si>
  <si>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</si>
  <si>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</si>
  <si>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</si>
  <si>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</si>
  <si>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</si>
  <si>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</si>
  <si>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</si>
  <si>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</si>
  <si>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</si>
  <si>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</si>
  <si>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</si>
  <si>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</si>
  <si>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</si>
  <si>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</si>
  <si>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</si>
  <si>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</si>
  <si>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</si>
  <si>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</si>
  <si>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</si>
  <si>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</si>
  <si>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</si>
  <si>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</si>
  <si>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</si>
  <si>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</si>
  <si>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</si>
  <si>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</si>
  <si>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</si>
  <si>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</si>
  <si>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</si>
  <si>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</si>
  <si>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</si>
  <si>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</si>
  <si>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</si>
  <si>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</si>
  <si>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</si>
  <si>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</si>
  <si>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</si>
  <si>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</si>
  <si>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</si>
  <si>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</si>
  <si>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</si>
  <si>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</si>
  <si>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</si>
  <si>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</si>
  <si>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</si>
  <si>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</si>
  <si>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</si>
  <si>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</si>
  <si>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</si>
  <si>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</si>
  <si>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</si>
  <si>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</si>
  <si>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</si>
  <si>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</si>
  <si>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</si>
  <si>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</si>
  <si>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</si>
  <si>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</si>
  <si>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</si>
  <si>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</si>
  <si>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</si>
  <si>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</si>
  <si>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</si>
  <si>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</si>
  <si>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</si>
  <si>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</si>
  <si>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</si>
  <si>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</si>
  <si>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</si>
  <si>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</si>
  <si>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</si>
  <si>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</si>
  <si>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</si>
  <si>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</si>
  <si>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</si>
  <si>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</si>
  <si>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</si>
  <si>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</si>
  <si>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</si>
  <si>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</si>
  <si>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</si>
  <si>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</si>
  <si>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</si>
  <si>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</si>
  <si>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</si>
  <si>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</si>
  <si>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</si>
  <si>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</si>
  <si>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</si>
  <si>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</si>
  <si>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</si>
  <si>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</si>
  <si>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</si>
  <si>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</si>
  <si>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</si>
  <si>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</si>
  <si>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</si>
  <si>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</si>
  <si>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</si>
  <si>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</si>
  <si>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</si>
  <si>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</si>
  <si>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</si>
  <si>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</si>
  <si>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</si>
  <si>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</si>
  <si>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</si>
  <si>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</si>
  <si>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</si>
  <si>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</si>
  <si>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</si>
  <si>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</si>
  <si>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</si>
  <si>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</si>
  <si>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</si>
  <si>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</si>
  <si>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</si>
  <si>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</si>
  <si>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</si>
  <si>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</si>
  <si>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</si>
  <si>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</si>
  <si>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</si>
  <si>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</si>
  <si>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</si>
  <si>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</si>
  <si>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</si>
  <si>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</si>
  <si>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</si>
  <si>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</si>
  <si>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</si>
  <si>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</si>
  <si>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</si>
  <si>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</si>
  <si>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</si>
  <si>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</si>
  <si>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</si>
  <si>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</si>
  <si>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</si>
  <si>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</si>
  <si>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</si>
  <si>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</si>
  <si>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</si>
  <si>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</si>
  <si>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</si>
  <si>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</si>
  <si>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</si>
  <si>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</si>
  <si>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</si>
  <si>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</si>
  <si>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</si>
  <si>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</si>
  <si>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</si>
  <si>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</si>
  <si>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</si>
  <si>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</si>
  <si>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</si>
  <si>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</si>
  <si>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</si>
  <si>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</si>
  <si>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</si>
  <si>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</si>
  <si>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</si>
  <si>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</si>
  <si>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</si>
  <si>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</si>
  <si>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</si>
  <si>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</si>
  <si>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</si>
  <si>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</si>
  <si>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</si>
  <si>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</si>
  <si>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</si>
  <si>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</si>
  <si>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</si>
  <si>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</si>
  <si>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</si>
  <si>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</si>
  <si>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</si>
  <si>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</si>
  <si>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</si>
  <si>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</si>
  <si>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</si>
  <si>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</si>
  <si>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</si>
  <si>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</si>
  <si>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</si>
  <si>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</si>
  <si>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</si>
  <si>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</si>
  <si>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</si>
  <si>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</si>
  <si>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</si>
  <si>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</si>
  <si>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</si>
  <si>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</si>
  <si>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</si>
  <si>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</si>
  <si>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</si>
  <si>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</si>
  <si>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</si>
  <si>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</si>
  <si>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</si>
  <si>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</si>
  <si>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</si>
  <si>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</si>
  <si>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</si>
  <si>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</si>
  <si>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</si>
  <si>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</si>
  <si>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</si>
  <si>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</si>
  <si>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</si>
  <si>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</si>
  <si>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</si>
  <si>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</si>
  <si>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</si>
  <si>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</si>
  <si>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</si>
  <si>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</si>
  <si>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</si>
  <si>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</si>
  <si>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</si>
  <si>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</si>
  <si>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</si>
  <si>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</si>
  <si>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</si>
  <si>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</si>
  <si>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</si>
  <si>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</si>
  <si>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</si>
  <si>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</si>
  <si>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</si>
  <si>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</si>
  <si>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</si>
  <si>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</si>
  <si>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</si>
  <si>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</si>
  <si>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</si>
  <si>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</si>
  <si>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</si>
  <si>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</si>
  <si>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</si>
  <si>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</si>
  <si>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</si>
  <si>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</si>
  <si>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</si>
  <si>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</si>
  <si>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</si>
  <si>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</si>
  <si>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</si>
  <si>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</si>
  <si>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</si>
  <si>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</si>
  <si>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</si>
  <si>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</si>
  <si>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</si>
  <si>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</si>
  <si>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</si>
  <si>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</si>
  <si>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</si>
  <si>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</si>
  <si>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</si>
  <si>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</si>
  <si>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</si>
  <si>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</si>
  <si>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</si>
  <si>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</si>
  <si>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</si>
  <si>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</si>
  <si>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</si>
  <si>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</si>
  <si>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</si>
  <si>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</si>
  <si>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</si>
  <si>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</si>
  <si>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</si>
  <si>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</si>
  <si>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</si>
  <si>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</si>
  <si>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</si>
  <si>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</si>
  <si>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</si>
  <si>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</si>
  <si>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</si>
  <si>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</si>
  <si>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</si>
  <si>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</si>
  <si>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</si>
  <si>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</si>
  <si>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</si>
  <si>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</si>
  <si>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</si>
  <si>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</si>
  <si>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</si>
  <si>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</si>
  <si>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</si>
  <si>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</si>
  <si>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</si>
  <si>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</si>
  <si>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</si>
  <si>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</si>
  <si>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</si>
  <si>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</si>
  <si>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</si>
  <si>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</si>
  <si>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</si>
  <si>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</si>
  <si>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</si>
  <si>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</si>
  <si>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</si>
  <si>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</si>
  <si>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</si>
  <si>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</si>
  <si>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</si>
  <si>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</si>
  <si>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</si>
  <si>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</si>
  <si>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</si>
  <si>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</si>
  <si>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</si>
  <si>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</si>
  <si>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</si>
  <si>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</si>
  <si>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</si>
  <si>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</si>
  <si>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</si>
  <si>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</si>
  <si>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</si>
  <si>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</si>
  <si>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</si>
  <si>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</si>
  <si>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</si>
  <si>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</si>
  <si>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</si>
  <si>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</si>
  <si>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</si>
  <si>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</si>
  <si>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</si>
  <si>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</si>
  <si>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</si>
  <si>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</si>
  <si>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</si>
  <si>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</si>
  <si>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</si>
  <si>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</si>
  <si>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</si>
  <si>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</si>
  <si>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</si>
  <si>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</si>
  <si>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</si>
  <si>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</si>
  <si>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</si>
  <si>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</si>
  <si>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</si>
  <si>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</si>
  <si>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</si>
  <si>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</si>
  <si>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</si>
  <si>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</si>
  <si>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</si>
  <si>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</si>
  <si>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</si>
  <si>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</si>
  <si>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</si>
  <si>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</si>
  <si>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</si>
  <si>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</si>
  <si>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</si>
  <si>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</si>
  <si>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</si>
  <si>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</si>
  <si>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</si>
  <si>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</si>
  <si>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</si>
  <si>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</si>
  <si>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</si>
  <si>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</si>
  <si>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</si>
  <si>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</si>
  <si>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</si>
  <si>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</si>
  <si>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</si>
  <si>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</si>
  <si>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</si>
  <si>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</si>
  <si>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</si>
  <si>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</si>
  <si>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</si>
  <si>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</si>
  <si>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</si>
  <si>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</si>
  <si>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</si>
  <si>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</si>
  <si>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</si>
  <si>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</si>
  <si>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</si>
  <si>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</si>
  <si>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</si>
  <si>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</si>
  <si>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</si>
  <si>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</si>
  <si>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</si>
  <si>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</si>
  <si>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</si>
  <si>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</si>
  <si>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</si>
  <si>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</si>
  <si>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</si>
  <si>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</si>
  <si>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</si>
  <si>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</si>
  <si>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</si>
  <si>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</si>
  <si>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</si>
  <si>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</si>
  <si>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</si>
  <si>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</si>
  <si>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</si>
  <si>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</si>
  <si>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</si>
  <si>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</si>
  <si>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</si>
  <si>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</si>
  <si>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</si>
  <si>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</si>
  <si>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</si>
  <si>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</si>
  <si>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</si>
  <si>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</si>
  <si>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</si>
  <si>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</si>
  <si>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</si>
  <si>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</si>
  <si>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</si>
  <si>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</si>
  <si>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</si>
  <si>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</si>
  <si>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</si>
  <si>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</si>
  <si>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</si>
  <si>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</si>
  <si>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</si>
  <si>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</si>
  <si>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</si>
  <si>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</si>
  <si>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</si>
  <si>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</si>
  <si>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</si>
  <si>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</si>
  <si>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</si>
  <si>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</si>
  <si>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</si>
  <si>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</si>
  <si>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</si>
  <si>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</si>
  <si>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</si>
  <si>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</si>
  <si>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</si>
  <si>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</si>
  <si>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</si>
  <si>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</si>
  <si>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</si>
  <si>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</si>
  <si>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</si>
  <si>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</si>
  <si>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</si>
  <si>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</si>
  <si>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</si>
  <si>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</si>
  <si>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</si>
  <si>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</si>
  <si>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</si>
  <si>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</si>
  <si>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</si>
  <si>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</si>
  <si>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</si>
  <si>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</si>
  <si>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</si>
  <si>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</si>
  <si>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</si>
  <si>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</si>
  <si>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</si>
  <si>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</si>
  <si>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</si>
  <si>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</si>
  <si>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</si>
  <si>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</si>
  <si>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</si>
  <si>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</si>
  <si>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</si>
  <si>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</si>
  <si>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</si>
  <si>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</si>
  <si>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</si>
  <si>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</si>
  <si>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</si>
  <si>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</si>
  <si>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</si>
  <si>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</si>
  <si>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</si>
  <si>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</si>
  <si>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</si>
  <si>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</si>
  <si>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</si>
  <si>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</si>
  <si>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</si>
  <si>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</si>
  <si>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</si>
  <si>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</si>
  <si>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</si>
  <si>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</si>
  <si>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</si>
  <si>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</si>
  <si>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</si>
  <si>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</si>
  <si>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</si>
  <si>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</si>
  <si>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</si>
  <si>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</si>
  <si>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</si>
  <si>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</si>
  <si>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</si>
  <si>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</si>
  <si>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</si>
  <si>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</si>
  <si>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</si>
  <si>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</si>
  <si>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</si>
  <si>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</si>
  <si>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</si>
  <si>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</si>
  <si>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</si>
  <si>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</si>
  <si>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</si>
  <si>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</si>
  <si>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</si>
  <si>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</si>
  <si>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</si>
  <si>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</si>
  <si>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</si>
  <si>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</si>
  <si>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</si>
  <si>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</si>
  <si>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</si>
  <si>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</si>
  <si>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</si>
  <si>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</si>
  <si>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</si>
  <si>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</si>
  <si>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</si>
  <si>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</si>
  <si>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</si>
  <si>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</si>
  <si>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</si>
  <si>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</si>
  <si>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</si>
  <si>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</si>
  <si>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</si>
  <si>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</si>
  <si>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</si>
  <si>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</si>
  <si>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</si>
  <si>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</si>
  <si>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</si>
  <si>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</si>
  <si>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</si>
  <si>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</si>
  <si>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</si>
  <si>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</si>
  <si>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</si>
  <si>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</si>
  <si>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</si>
  <si>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</si>
  <si>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</si>
  <si>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</si>
  <si>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</si>
  <si>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</si>
  <si>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</si>
  <si>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</si>
  <si>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</si>
  <si>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</si>
  <si>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</si>
  <si>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</si>
  <si>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</si>
  <si>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</si>
  <si>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</si>
  <si>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</si>
  <si>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</si>
  <si>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</si>
  <si>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</si>
  <si>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</si>
  <si>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</si>
  <si>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</si>
  <si>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</si>
  <si>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</si>
  <si>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</si>
  <si>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</si>
  <si>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</si>
  <si>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</si>
  <si>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</si>
  <si>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</si>
  <si>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</si>
  <si>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</si>
  <si>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</si>
  <si>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</si>
  <si>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</si>
  <si>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</si>
  <si>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</si>
  <si>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</si>
  <si>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</si>
  <si>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</si>
  <si>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</si>
  <si>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</si>
  <si>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</si>
  <si>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</si>
  <si>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</si>
  <si>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</si>
  <si>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</si>
  <si>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</si>
  <si>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</si>
  <si>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</si>
  <si>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</si>
  <si>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</si>
  <si>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</si>
  <si>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</si>
  <si>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</si>
  <si>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</si>
  <si>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</si>
  <si>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</si>
  <si>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</si>
  <si>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</si>
  <si>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</si>
  <si>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</si>
  <si>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</si>
  <si>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</si>
  <si>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</si>
  <si>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</si>
  <si>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</si>
  <si>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</si>
  <si>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</si>
  <si>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</si>
  <si>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</si>
  <si>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</si>
  <si>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</si>
  <si>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</si>
  <si>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</si>
  <si>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</si>
  <si>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</si>
  <si>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</si>
  <si>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</si>
  <si>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SERVIÇO</t>
  </si>
  <si>
    <t>EXECUÇÃO DE PAVIMENTO EM PISO INTERTRAVADO, COM BLOCO 16 FACES DE 22 X 11 CM, ESPESSURA 8 CM. AF_10/2022</t>
  </si>
  <si>
    <t>1238</t>
  </si>
  <si>
    <t>94277</t>
  </si>
  <si>
    <t>ASSENTAMENTO DE GUIA (MEIO-FIO) EM TRECHO RETO, CONFECCIONADA EM CONCRETO PRÉ-FABRICADO, DIMENSÕES 80X08X08X25 CM (COMPRIMENTO X BASE INFERIOR X BASE SUPERIOR X ALTURA), PARA URBANIZAÇÃO INTERNA DE EMPREENDIMENTOS. AF_06/2016</t>
  </si>
  <si>
    <t>140,30</t>
  </si>
  <si>
    <t>Boca de lobo simples - BLS 02 - areia e brita comerciais</t>
  </si>
  <si>
    <t>1</t>
  </si>
  <si>
    <t>TUBO DE CONCRETO SIMPLES POROSO, DN 200 MM, PARA DRENO - FORNECIMENTO E ASSENTAMENTO. AF_07/2021</t>
  </si>
  <si>
    <t>15</t>
  </si>
  <si>
    <t>95570</t>
  </si>
  <si>
    <t>TUBO DE CONCRETO (SIMPLES) PARA REDES COLETORAS DE ÁGUAS PLUVIAIS, DIÂMETRO DE 300 MM, JUNTA RÍGIDA, INSTALADO EM LOCAL COM ALTO NÍVEL DE INTERFERÊNCIAS - FORNECIMENTO E ASSENTAMENTO. AF_12/2015</t>
  </si>
  <si>
    <t>35</t>
  </si>
  <si>
    <t>composição 01</t>
  </si>
  <si>
    <t>SISTEMA DE COLETA DE DRENAGEM COM GRELHA FOFO METÁLICA DE 15 CM DE LARGURA</t>
  </si>
  <si>
    <t>18</t>
  </si>
  <si>
    <t>PAVIMENTAÇÃO DE ACESSO AO CLUBE JUVENIL</t>
  </si>
  <si>
    <t>PREFEITURA DE COTIPORA</t>
  </si>
  <si>
    <t>90898487000164</t>
  </si>
  <si>
    <t xml:space="preserve">CADE E CIA LTDA </t>
  </si>
  <si>
    <t>00.388.026/0001-59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</si>
</sst>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[$-416]mmm\-yy;@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9" fontId="0" fillId="0" borderId="1" xfId="0" applyNumberForma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69" fontId="0" fillId="0" borderId="1" xfId="0" applyNumberFormat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6" t="s">
        <v>3753</v>
      </c>
      <c r="B1" s="127"/>
      <c r="C1" s="127"/>
      <c r="D1" s="127"/>
      <c r="E1" s="127"/>
      <c r="F1" s="127"/>
      <c r="G1" s="128"/>
    </row>
    <row r="2" spans="1:8" s="59" customFormat="1" ht="15.75" thickBot="1" x14ac:dyDescent="0.3">
      <c r="A2" s="15" t="s">
        <v>161</v>
      </c>
      <c r="B2" s="132" t="s">
        <v>7</v>
      </c>
      <c r="C2" s="132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3" t="s">
        <v>3987</v>
      </c>
      <c r="C3" s="133"/>
      <c r="D3" s="133"/>
      <c r="E3" s="133"/>
      <c r="F3" s="133"/>
      <c r="G3" s="134"/>
    </row>
    <row r="4" spans="1:8" s="59" customFormat="1" ht="15.75" thickBot="1" x14ac:dyDescent="0.3">
      <c r="A4" s="15" t="s">
        <v>175</v>
      </c>
      <c r="B4" s="135" t="s">
        <v>3988</v>
      </c>
      <c r="C4" s="135"/>
      <c r="D4" s="135"/>
      <c r="E4" s="136"/>
      <c r="F4" s="22" t="s">
        <v>179</v>
      </c>
      <c r="G4" s="78" t="s">
        <v>3989</v>
      </c>
    </row>
    <row r="5" spans="1:8" s="59" customFormat="1" ht="15.75" thickBot="1" x14ac:dyDescent="0.3">
      <c r="A5" s="15" t="s">
        <v>3787</v>
      </c>
      <c r="B5" s="80" t="s">
        <v>170</v>
      </c>
      <c r="C5" s="15" t="s">
        <v>3958</v>
      </c>
      <c r="D5" s="15"/>
      <c r="E5" s="15"/>
      <c r="F5" s="137"/>
      <c r="G5" s="138"/>
    </row>
    <row r="6" spans="1:8" s="61" customFormat="1" ht="15.75" thickBot="1" x14ac:dyDescent="0.3">
      <c r="A6" s="15" t="s">
        <v>155</v>
      </c>
      <c r="B6" s="51">
        <f>'Orçamento-base'!C6</f>
        <v>130136.18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130020.34000000001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9" t="s">
        <v>3751</v>
      </c>
      <c r="B11" s="130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9"/>
      <c r="B12" s="131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workbookViewId="0">
      <selection activeCell="N14" sqref="N1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22.28515625" style="40" bestFit="1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22.5703125" style="43" customWidth="1"/>
    <col min="12" max="12" width="13.85546875" style="99" customWidth="1"/>
    <col min="13" max="13" width="15.140625" style="100" customWidth="1"/>
    <col min="14" max="14" width="17.5703125" style="45" customWidth="1"/>
    <col min="15" max="15" width="10.28515625" style="42" customWidth="1"/>
    <col min="16" max="16" width="14.7109375" style="42" customWidth="1"/>
    <col min="17" max="17" width="17" style="42" customWidth="1"/>
    <col min="18" max="18" width="12.85546875" style="40" customWidth="1"/>
    <col min="19" max="19" width="12" style="40" customWidth="1"/>
    <col min="20" max="16384" width="9.140625" style="40"/>
  </cols>
  <sheetData>
    <row r="1" spans="1:18" customFormat="1" ht="16.5" thickBot="1" x14ac:dyDescent="0.3">
      <c r="A1" s="163" t="s">
        <v>3676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6" t="str">
        <f>IF(Identificação!B2=0,"",Identificação!B2)</f>
        <v>Tomada de Preços</v>
      </c>
      <c r="D2" s="166"/>
      <c r="E2" s="166"/>
      <c r="F2" s="166"/>
      <c r="G2" s="166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4" t="s">
        <v>153</v>
      </c>
      <c r="B3" s="145"/>
      <c r="C3" s="146" t="str">
        <f>IF(Identificação!B3=0,"",Identificação!B3)</f>
        <v>PAVIMENTAÇÃO DE ACESSO AO CLUBE JUVENIL</v>
      </c>
      <c r="D3" s="146"/>
      <c r="E3" s="146"/>
      <c r="F3" s="146"/>
      <c r="G3" s="146"/>
      <c r="H3" s="146"/>
      <c r="I3" s="146"/>
      <c r="J3" s="146"/>
      <c r="K3" s="147"/>
      <c r="L3" s="94"/>
      <c r="M3" s="94"/>
    </row>
    <row r="4" spans="1:18" s="27" customFormat="1" ht="15.75" thickBot="1" x14ac:dyDescent="0.3">
      <c r="A4" s="15" t="s">
        <v>176</v>
      </c>
      <c r="B4" s="22"/>
      <c r="C4" s="140" t="str">
        <f>IF(Identificação!B4=0,"",Identificação!B4)</f>
        <v>PREFEITURA DE COTIPORA</v>
      </c>
      <c r="D4" s="140"/>
      <c r="E4" s="140"/>
      <c r="F4" s="140"/>
      <c r="G4" s="140"/>
      <c r="H4" s="140"/>
      <c r="I4" s="140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0" t="str">
        <f>IF(Identificação!B5=0,"",Identificação!B5)</f>
        <v>Obras e Serviços de Engenharia</v>
      </c>
      <c r="D5" s="140"/>
      <c r="E5" s="140"/>
      <c r="F5" s="140"/>
      <c r="G5" s="141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2">
        <f>SUMIFS(K12:K39953,B12:B39953,"&gt;0",K12:K39953,"&lt;&gt;0")</f>
        <v>130136.18</v>
      </c>
      <c r="D6" s="142"/>
      <c r="E6" s="142"/>
      <c r="F6" s="142"/>
      <c r="G6" s="143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5" t="s">
        <v>3762</v>
      </c>
      <c r="B10" s="155" t="s">
        <v>3760</v>
      </c>
      <c r="C10" s="155" t="s">
        <v>3761</v>
      </c>
      <c r="D10" s="157" t="s">
        <v>3675</v>
      </c>
      <c r="E10" s="159" t="s">
        <v>168</v>
      </c>
      <c r="F10" s="161" t="s">
        <v>3674</v>
      </c>
      <c r="G10" s="157" t="s">
        <v>156</v>
      </c>
      <c r="H10" s="152" t="s">
        <v>165</v>
      </c>
      <c r="I10" s="153"/>
      <c r="J10" s="153"/>
      <c r="K10" s="153"/>
      <c r="L10" s="153"/>
      <c r="M10" s="154"/>
      <c r="N10" s="148" t="s">
        <v>177</v>
      </c>
      <c r="O10" s="149"/>
      <c r="P10" s="150" t="s">
        <v>178</v>
      </c>
      <c r="Q10" s="151"/>
      <c r="R10" s="139" t="s">
        <v>3678</v>
      </c>
    </row>
    <row r="11" spans="1:18" customFormat="1" ht="45" x14ac:dyDescent="0.25">
      <c r="A11" s="156"/>
      <c r="B11" s="156"/>
      <c r="C11" s="156"/>
      <c r="D11" s="158"/>
      <c r="E11" s="160"/>
      <c r="F11" s="162"/>
      <c r="G11" s="158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39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/>
      <c r="D12" s="91"/>
      <c r="E12" s="47"/>
      <c r="F12" s="68"/>
      <c r="G12" s="121" t="s">
        <v>3971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45" x14ac:dyDescent="0.25">
      <c r="A13" s="47"/>
      <c r="B13" s="56">
        <f>IF(AND(G13&lt;&gt;"",H13&gt;0,I13&lt;&gt;"",J13&lt;&gt;0,K13&lt;&gt;0),COUNT($B$11:B12)+1,"")</f>
        <v>1</v>
      </c>
      <c r="C13" s="34">
        <v>1</v>
      </c>
      <c r="D13" s="91" t="s">
        <v>3778</v>
      </c>
      <c r="E13" s="120">
        <v>92404</v>
      </c>
      <c r="F13" s="121">
        <v>44866</v>
      </c>
      <c r="G13" s="123" t="s">
        <v>3972</v>
      </c>
      <c r="H13" s="119" t="s">
        <v>3973</v>
      </c>
      <c r="I13" s="47" t="s">
        <v>3696</v>
      </c>
      <c r="J13" s="114">
        <v>88.36</v>
      </c>
      <c r="K13" s="54">
        <f>IFERROR(IF(H13*J13&lt;&gt;0,ROUND(ROUND(H13,4)*ROUND(J13,4),2),""),"")</f>
        <v>109389.68</v>
      </c>
      <c r="L13" s="98">
        <v>0.19689999999999999</v>
      </c>
      <c r="M13" s="98">
        <v>0.69189999999999996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90" x14ac:dyDescent="0.25">
      <c r="A14" s="47"/>
      <c r="B14" s="117">
        <f>IF(AND(G14&lt;&gt;"",H14&gt;0,I14&lt;&gt;"",J14&lt;&gt;0,K14&lt;&gt;0),COUNT($B$11:B13)+1,"")</f>
        <v>2</v>
      </c>
      <c r="C14" s="34">
        <v>2</v>
      </c>
      <c r="D14" s="91" t="s">
        <v>3778</v>
      </c>
      <c r="E14" s="120" t="s">
        <v>3974</v>
      </c>
      <c r="F14" s="121">
        <v>44867</v>
      </c>
      <c r="G14" s="123" t="s">
        <v>3975</v>
      </c>
      <c r="H14" s="119" t="s">
        <v>3976</v>
      </c>
      <c r="I14" s="47" t="s">
        <v>3695</v>
      </c>
      <c r="J14" s="114">
        <v>48.98</v>
      </c>
      <c r="K14" s="106">
        <f>IFERROR(IF(H14*J14&lt;&gt;0,ROUND(ROUND(H14,4)*ROUND(J14,4),2),""),"")</f>
        <v>6871.89</v>
      </c>
      <c r="L14" s="98">
        <v>0.19689999999999999</v>
      </c>
      <c r="M14" s="98">
        <v>0.69189999999999996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3</v>
      </c>
      <c r="C15" s="34">
        <v>3</v>
      </c>
      <c r="D15" s="91" t="s">
        <v>3778</v>
      </c>
      <c r="E15" s="120">
        <v>2003620</v>
      </c>
      <c r="F15" s="121">
        <v>44868</v>
      </c>
      <c r="G15" s="123" t="s">
        <v>3977</v>
      </c>
      <c r="H15" s="119" t="s">
        <v>3978</v>
      </c>
      <c r="I15" s="47" t="s">
        <v>3702</v>
      </c>
      <c r="J15" s="114">
        <v>1299.82</v>
      </c>
      <c r="K15" s="106">
        <f t="shared" ref="K15:K78" si="0">IFERROR(IF(H15*J15&lt;&gt;0,ROUND(ROUND(H15,4)*ROUND(J15,4),2),""),"")</f>
        <v>1299.82</v>
      </c>
      <c r="L15" s="98">
        <v>0.19689999999999999</v>
      </c>
      <c r="M15" s="98">
        <v>0.69189999999999996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45" x14ac:dyDescent="0.25">
      <c r="A16" s="47"/>
      <c r="B16" s="117">
        <f>IF(AND(G16&lt;&gt;"",H16&gt;0,I16&lt;&gt;"",J16&lt;&gt;0,K16&lt;&gt;0),COUNT($B$11:B15)+1,"")</f>
        <v>4</v>
      </c>
      <c r="C16" s="34">
        <v>4</v>
      </c>
      <c r="D16" s="91" t="s">
        <v>3778</v>
      </c>
      <c r="E16" s="120">
        <v>102707</v>
      </c>
      <c r="F16" s="121">
        <v>44869</v>
      </c>
      <c r="G16" s="123" t="s">
        <v>3979</v>
      </c>
      <c r="H16" s="119" t="s">
        <v>3980</v>
      </c>
      <c r="I16" s="47" t="s">
        <v>3695</v>
      </c>
      <c r="J16" s="114">
        <v>42.33</v>
      </c>
      <c r="K16" s="106">
        <f t="shared" si="0"/>
        <v>634.95000000000005</v>
      </c>
      <c r="L16" s="98">
        <v>0.19689999999999999</v>
      </c>
      <c r="M16" s="98">
        <v>0.69189999999999996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75" x14ac:dyDescent="0.25">
      <c r="A17" s="47"/>
      <c r="B17" s="117">
        <f>IF(AND(G17&lt;&gt;"",H17&gt;0,I17&lt;&gt;"",J17&lt;&gt;0,K17&lt;&gt;0),COUNT($B$11:B16)+1,"")</f>
        <v>5</v>
      </c>
      <c r="C17" s="34">
        <v>5</v>
      </c>
      <c r="D17" s="91" t="s">
        <v>3778</v>
      </c>
      <c r="E17" s="120" t="s">
        <v>3981</v>
      </c>
      <c r="F17" s="121">
        <v>44870</v>
      </c>
      <c r="G17" s="123" t="s">
        <v>3982</v>
      </c>
      <c r="H17" s="119" t="s">
        <v>3983</v>
      </c>
      <c r="I17" s="47" t="s">
        <v>3695</v>
      </c>
      <c r="J17" s="114">
        <v>123.94</v>
      </c>
      <c r="K17" s="106">
        <f t="shared" si="0"/>
        <v>4337.8999999999996</v>
      </c>
      <c r="L17" s="98">
        <v>0.19689999999999999</v>
      </c>
      <c r="M17" s="98">
        <v>0.69189999999999996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6</v>
      </c>
      <c r="C18" s="34">
        <v>6</v>
      </c>
      <c r="D18" s="91" t="s">
        <v>3778</v>
      </c>
      <c r="E18" s="120" t="s">
        <v>3984</v>
      </c>
      <c r="F18" s="121">
        <v>44871</v>
      </c>
      <c r="G18" s="123" t="s">
        <v>3985</v>
      </c>
      <c r="H18" s="119" t="s">
        <v>3986</v>
      </c>
      <c r="I18" s="47" t="s">
        <v>3695</v>
      </c>
      <c r="J18" s="114">
        <v>422.33</v>
      </c>
      <c r="K18" s="106">
        <f t="shared" si="0"/>
        <v>7601.94</v>
      </c>
      <c r="L18" s="98">
        <v>0.19689999999999999</v>
      </c>
      <c r="M18" s="98">
        <v>0.69189999999999996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 t="str">
        <f>IF(AND(G19&lt;&gt;"",H19&gt;0,I19&lt;&gt;"",J19&lt;&gt;0,K19&lt;&gt;0),COUNT($B$11:B18)+1,"")</f>
        <v/>
      </c>
      <c r="C19" s="34"/>
      <c r="D19" s="91"/>
      <c r="E19" s="47"/>
      <c r="F19" s="68"/>
      <c r="G19" s="41"/>
      <c r="H19" s="114"/>
      <c r="I19" s="47"/>
      <c r="J19" s="114"/>
      <c r="K19" s="106" t="str">
        <f t="shared" si="0"/>
        <v/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34"/>
      <c r="D20" s="91"/>
      <c r="E20" s="47"/>
      <c r="F20" s="68"/>
      <c r="G20" s="41"/>
      <c r="H20" s="114"/>
      <c r="I20" s="47"/>
      <c r="J20" s="114"/>
      <c r="K20" s="106" t="str">
        <f t="shared" si="0"/>
        <v/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 t="str">
        <f>IF(AND(G21&lt;&gt;"",H21&gt;0,I21&lt;&gt;"",J21&lt;&gt;0,K21&lt;&gt;0),COUNT($B$11:B20)+1,"")</f>
        <v/>
      </c>
      <c r="C21" s="34"/>
      <c r="D21" s="91"/>
      <c r="E21" s="47"/>
      <c r="F21" s="68"/>
      <c r="G21" s="41"/>
      <c r="H21" s="114"/>
      <c r="I21" s="47"/>
      <c r="J21" s="114"/>
      <c r="K21" s="106" t="str">
        <f t="shared" si="0"/>
        <v/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 t="str">
        <f>IF(AND(G22&lt;&gt;"",H22&gt;0,I22&lt;&gt;"",J22&lt;&gt;0,K22&lt;&gt;0),COUNT($B$11:B21)+1,"")</f>
        <v/>
      </c>
      <c r="C22" s="34"/>
      <c r="D22" s="91"/>
      <c r="E22" s="47"/>
      <c r="F22" s="68"/>
      <c r="G22" s="41"/>
      <c r="H22" s="114"/>
      <c r="I22" s="47"/>
      <c r="J22" s="114"/>
      <c r="K22" s="106" t="str">
        <f t="shared" si="0"/>
        <v/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 t="str">
        <f>IF(AND(G23&lt;&gt;"",H23&gt;0,I23&lt;&gt;"",J23&lt;&gt;0,K23&lt;&gt;0),COUNT($B$11:B22)+1,"")</f>
        <v/>
      </c>
      <c r="C23" s="34"/>
      <c r="D23" s="91"/>
      <c r="E23" s="47"/>
      <c r="F23" s="68"/>
      <c r="G23" s="41"/>
      <c r="H23" s="114"/>
      <c r="I23" s="47"/>
      <c r="J23" s="114"/>
      <c r="K23" s="106" t="str">
        <f t="shared" si="0"/>
        <v/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 t="str">
        <f>IF(AND(G24&lt;&gt;"",H24&gt;0,I24&lt;&gt;"",J24&lt;&gt;0,K24&lt;&gt;0),COUNT($B$11:B23)+1,"")</f>
        <v/>
      </c>
      <c r="C24" s="34"/>
      <c r="D24" s="91"/>
      <c r="E24" s="47"/>
      <c r="F24" s="68"/>
      <c r="G24" s="41"/>
      <c r="H24" s="114"/>
      <c r="I24" s="47"/>
      <c r="J24" s="114"/>
      <c r="K24" s="106" t="str">
        <f t="shared" si="0"/>
        <v/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 t="str">
        <f>IF(AND(G25&lt;&gt;"",H25&gt;0,I25&lt;&gt;"",J25&lt;&gt;0,K25&lt;&gt;0),COUNT($B$11:B24)+1,"")</f>
        <v/>
      </c>
      <c r="C25" s="34"/>
      <c r="D25" s="91"/>
      <c r="E25" s="47"/>
      <c r="F25" s="68"/>
      <c r="G25" s="41"/>
      <c r="H25" s="114"/>
      <c r="I25" s="47"/>
      <c r="J25" s="114"/>
      <c r="K25" s="106" t="str">
        <f t="shared" si="0"/>
        <v/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 t="str">
        <f>IF(AND(G26&lt;&gt;"",H26&gt;0,I26&lt;&gt;"",J26&lt;&gt;0,K26&lt;&gt;0),COUNT($B$11:B25)+1,"")</f>
        <v/>
      </c>
      <c r="C26" s="34"/>
      <c r="D26" s="91"/>
      <c r="E26" s="47"/>
      <c r="F26" s="68"/>
      <c r="G26" s="41"/>
      <c r="H26" s="114"/>
      <c r="I26" s="47"/>
      <c r="J26" s="114"/>
      <c r="K26" s="106" t="str">
        <f t="shared" si="0"/>
        <v/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 t="str">
        <f>IF(AND(G27&lt;&gt;"",H27&gt;0,I27&lt;&gt;"",J27&lt;&gt;0,K27&lt;&gt;0),COUNT($B$11:B26)+1,"")</f>
        <v/>
      </c>
      <c r="C27" s="34"/>
      <c r="D27" s="91"/>
      <c r="E27" s="47"/>
      <c r="F27" s="68"/>
      <c r="G27" s="41"/>
      <c r="H27" s="114"/>
      <c r="I27" s="47"/>
      <c r="J27" s="114"/>
      <c r="K27" s="106" t="str">
        <f t="shared" si="0"/>
        <v/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 t="str">
        <f>IF(AND(G28&lt;&gt;"",H28&gt;0,I28&lt;&gt;"",J28&lt;&gt;0,K28&lt;&gt;0),COUNT($B$11:B27)+1,"")</f>
        <v/>
      </c>
      <c r="C28" s="34"/>
      <c r="D28" s="91"/>
      <c r="E28" s="47"/>
      <c r="F28" s="68"/>
      <c r="G28" s="41"/>
      <c r="H28" s="114"/>
      <c r="I28" s="47"/>
      <c r="J28" s="114"/>
      <c r="K28" s="106" t="str">
        <f t="shared" si="0"/>
        <v/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 t="str">
        <f>IF(AND(G29&lt;&gt;"",H29&gt;0,I29&lt;&gt;"",J29&lt;&gt;0,K29&lt;&gt;0),COUNT($B$11:B28)+1,"")</f>
        <v/>
      </c>
      <c r="C29" s="34"/>
      <c r="D29" s="91"/>
      <c r="E29" s="47"/>
      <c r="F29" s="68"/>
      <c r="G29" s="41"/>
      <c r="H29" s="114"/>
      <c r="I29" s="47"/>
      <c r="J29" s="114"/>
      <c r="K29" s="106" t="str">
        <f t="shared" si="0"/>
        <v/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/>
      <c r="D30" s="91"/>
      <c r="E30" s="47"/>
      <c r="F30" s="68"/>
      <c r="G30" s="41"/>
      <c r="H30" s="114"/>
      <c r="I30" s="47"/>
      <c r="J30" s="114"/>
      <c r="K30" s="106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E13" sqref="E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9.140625" style="43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63" t="s">
        <v>3679</v>
      </c>
      <c r="B1" s="164"/>
      <c r="C1" s="164"/>
      <c r="D1" s="164"/>
      <c r="E1" s="164"/>
      <c r="F1" s="164"/>
      <c r="G1" s="164"/>
      <c r="H1" s="165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Tomada de Preços</v>
      </c>
      <c r="D2" s="169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4" t="s">
        <v>153</v>
      </c>
      <c r="B3" s="145"/>
      <c r="C3" s="146" t="str">
        <f>IF(Identificação!B3=0,"",Identificação!B3)</f>
        <v>PAVIMENTAÇÃO DE ACESSO AO CLUBE JUVENIL</v>
      </c>
      <c r="D3" s="146"/>
      <c r="E3" s="146"/>
      <c r="F3" s="146"/>
      <c r="G3" s="146"/>
      <c r="H3" s="147"/>
      <c r="I3" s="103"/>
      <c r="J3" s="103"/>
    </row>
    <row r="4" spans="1:12" s="27" customFormat="1" ht="15.75" thickBot="1" x14ac:dyDescent="0.3">
      <c r="A4" s="18" t="s">
        <v>3793</v>
      </c>
      <c r="B4" s="26"/>
      <c r="C4" s="135" t="s">
        <v>3990</v>
      </c>
      <c r="D4" s="135"/>
      <c r="E4" s="135"/>
      <c r="F4" s="135"/>
      <c r="G4" s="22" t="s">
        <v>3754</v>
      </c>
      <c r="H4" s="79" t="s">
        <v>3991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Obras e Serviços de Engenharia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130020.34000000001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5" t="s">
        <v>3755</v>
      </c>
      <c r="B10" s="155" t="s">
        <v>3756</v>
      </c>
      <c r="C10" s="155" t="s">
        <v>3677</v>
      </c>
      <c r="D10" s="157" t="s">
        <v>3757</v>
      </c>
      <c r="E10" s="172" t="s">
        <v>171</v>
      </c>
      <c r="F10" s="173"/>
      <c r="G10" s="173"/>
      <c r="H10" s="173"/>
      <c r="I10" s="173"/>
      <c r="J10" s="173"/>
      <c r="K10" s="173"/>
    </row>
    <row r="11" spans="1:12" customFormat="1" ht="45" x14ac:dyDescent="0.25">
      <c r="A11" s="156"/>
      <c r="B11" s="156"/>
      <c r="C11" s="156"/>
      <c r="D11" s="158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/>
      </c>
      <c r="D12" s="54" t="str">
        <f>IF('Orçamento-base'!G12&gt;0,'Orçamento-base'!G12,"")</f>
        <v>SERVIÇO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ht="30" x14ac:dyDescent="0.25">
      <c r="A13" s="66" t="str">
        <f>IF('Orçamento-base'!A13&gt;0,'Orçamento-base'!A13,"")</f>
        <v/>
      </c>
      <c r="B13" s="111">
        <f>'Orçamento-base'!B13</f>
        <v>1</v>
      </c>
      <c r="C13" s="66">
        <f>IF('Orçamento-base'!C13&gt;0,'Orçamento-base'!C13,"")</f>
        <v>1</v>
      </c>
      <c r="D13" s="124" t="str">
        <f>IF('Orçamento-base'!G13&gt;0,'Orçamento-base'!G13,"")</f>
        <v>EXECUÇÃO DE PAVIMENTO EM PISO INTERTRAVADO, COM BLOCO 16 FACES DE 22 X 11 CM, ESPESSURA 8 CM. AF_10/2022</v>
      </c>
      <c r="E13" s="116" t="str">
        <f>IF('Orçamento-base'!H13&gt;0,'Orçamento-base'!H13,"")</f>
        <v>1238</v>
      </c>
      <c r="F13" s="54" t="str">
        <f>IF('Orçamento-base'!I13&gt;0,'Orçamento-base'!I13,"")</f>
        <v>m2</v>
      </c>
      <c r="G13" s="114">
        <v>88.33</v>
      </c>
      <c r="H13" s="54">
        <f>IFERROR(IF(E13*G13&lt;&gt;0,ROUND(ROUND(E13,4)*ROUND(G13,4),2),""),"")</f>
        <v>109352.54</v>
      </c>
      <c r="I13" s="98">
        <v>0.19689999999999999</v>
      </c>
      <c r="J13" s="98">
        <v>1.1122000000000001</v>
      </c>
      <c r="K13" s="46"/>
      <c r="L13" s="40"/>
    </row>
    <row r="14" spans="1:12" ht="75" x14ac:dyDescent="0.25">
      <c r="A14" s="111" t="str">
        <f>IF('Orçamento-base'!A14&gt;0,'Orçamento-base'!A14,"")</f>
        <v/>
      </c>
      <c r="B14" s="111">
        <f>'Orçamento-base'!B14</f>
        <v>2</v>
      </c>
      <c r="C14" s="111">
        <f>IF('Orçamento-base'!C14&gt;0,'Orçamento-base'!C14,"")</f>
        <v>2</v>
      </c>
      <c r="D14" s="125" t="str">
        <f>IF('Orçamento-base'!G14&gt;0,'Orçamento-base'!G14,"")</f>
        <v>ASSENTAMENTO DE GUIA (MEIO-FIO) EM TRECHO RETO, CONFECCIONADA EM CONCRETO PRÉ-FABRICADO, DIMENSÕES 80X08X08X25 CM (COMPRIMENTO X BASE INFERIOR X BASE SUPERIOR X ALTURA), PARA URBANIZAÇÃO INTERNA DE EMPREENDIMENTOS. AF_06/2016</v>
      </c>
      <c r="E14" s="122" t="str">
        <f>IF('Orçamento-base'!H14&gt;0,'Orçamento-base'!H14,"")</f>
        <v>140,30</v>
      </c>
      <c r="F14" s="106" t="str">
        <f>IF('Orçamento-base'!I14&gt;0,'Orçamento-base'!I14,"")</f>
        <v>m</v>
      </c>
      <c r="G14" s="114">
        <v>48.77</v>
      </c>
      <c r="H14" s="106">
        <f t="shared" ref="H14:H36" si="0">IFERROR(IF(E14*G14&lt;&gt;0,ROUND(ROUND(E14,4)*ROUND(G14,4),2),""),"")</f>
        <v>6842.43</v>
      </c>
      <c r="I14" s="98">
        <v>0.19689999999999999</v>
      </c>
      <c r="J14" s="98">
        <v>1.1122000000000001</v>
      </c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3</v>
      </c>
      <c r="C15" s="111">
        <f>IF('Orçamento-base'!C15&gt;0,'Orçamento-base'!C15,"")</f>
        <v>3</v>
      </c>
      <c r="D15" s="125" t="str">
        <f>IF('Orçamento-base'!G15&gt;0,'Orçamento-base'!G15,"")</f>
        <v>Boca de lobo simples - BLS 02 - areia e brita comerciais</v>
      </c>
      <c r="E15" s="122" t="str">
        <f>IF('Orçamento-base'!H15&gt;0,'Orçamento-base'!H15,"")</f>
        <v>1</v>
      </c>
      <c r="F15" s="106" t="str">
        <f>IF('Orçamento-base'!I15&gt;0,'Orçamento-base'!I15,"")</f>
        <v>un</v>
      </c>
      <c r="G15" s="114">
        <v>1298.6400000000001</v>
      </c>
      <c r="H15" s="106">
        <f t="shared" si="0"/>
        <v>1298.6400000000001</v>
      </c>
      <c r="I15" s="98">
        <v>0.19689999999999999</v>
      </c>
      <c r="J15" s="98">
        <v>1.1122000000000001</v>
      </c>
      <c r="K15" s="46"/>
    </row>
    <row r="16" spans="1:12" ht="30" x14ac:dyDescent="0.25">
      <c r="A16" s="111" t="str">
        <f>IF('Orçamento-base'!A16&gt;0,'Orçamento-base'!A16,"")</f>
        <v/>
      </c>
      <c r="B16" s="111">
        <f>'Orçamento-base'!B16</f>
        <v>4</v>
      </c>
      <c r="C16" s="111">
        <f>IF('Orçamento-base'!C16&gt;0,'Orçamento-base'!C16,"")</f>
        <v>4</v>
      </c>
      <c r="D16" s="125" t="str">
        <f>IF('Orçamento-base'!G16&gt;0,'Orçamento-base'!G16,"")</f>
        <v>TUBO DE CONCRETO SIMPLES POROSO, DN 200 MM, PARA DRENO - FORNECIMENTO E ASSENTAMENTO. AF_07/2021</v>
      </c>
      <c r="E16" s="122" t="str">
        <f>IF('Orçamento-base'!H16&gt;0,'Orçamento-base'!H16,"")</f>
        <v>15</v>
      </c>
      <c r="F16" s="106" t="str">
        <f>IF('Orçamento-base'!I16&gt;0,'Orçamento-base'!I16,"")</f>
        <v>m</v>
      </c>
      <c r="G16" s="114">
        <v>41.89</v>
      </c>
      <c r="H16" s="106">
        <f t="shared" si="0"/>
        <v>628.35</v>
      </c>
      <c r="I16" s="98">
        <v>0.19689999999999999</v>
      </c>
      <c r="J16" s="98">
        <v>1.1122000000000001</v>
      </c>
      <c r="K16" s="46"/>
    </row>
    <row r="17" spans="1:11" ht="60" x14ac:dyDescent="0.25">
      <c r="A17" s="111" t="str">
        <f>IF('Orçamento-base'!A17&gt;0,'Orçamento-base'!A17,"")</f>
        <v/>
      </c>
      <c r="B17" s="111">
        <f>'Orçamento-base'!B17</f>
        <v>5</v>
      </c>
      <c r="C17" s="111">
        <f>IF('Orçamento-base'!C17&gt;0,'Orçamento-base'!C17,"")</f>
        <v>5</v>
      </c>
      <c r="D17" s="125" t="str">
        <f>IF('Orçamento-base'!G17&gt;0,'Orçamento-base'!G17,"")</f>
        <v>TUBO DE CONCRETO (SIMPLES) PARA REDES COLETORAS DE ÁGUAS PLUVIAIS, DIÂMETRO DE 300 MM, JUNTA RÍGIDA, INSTALADO EM LOCAL COM ALTO NÍVEL DE INTERFERÊNCIAS - FORNECIMENTO E ASSENTAMENTO. AF_12/2015</v>
      </c>
      <c r="E17" s="122" t="str">
        <f>IF('Orçamento-base'!H17&gt;0,'Orçamento-base'!H17,"")</f>
        <v>35</v>
      </c>
      <c r="F17" s="106" t="str">
        <f>IF('Orçamento-base'!I17&gt;0,'Orçamento-base'!I17,"")</f>
        <v>m</v>
      </c>
      <c r="G17" s="114">
        <v>123.28</v>
      </c>
      <c r="H17" s="106">
        <f t="shared" si="0"/>
        <v>4314.8</v>
      </c>
      <c r="I17" s="98">
        <v>0.19689999999999999</v>
      </c>
      <c r="J17" s="98">
        <v>1.1122000000000001</v>
      </c>
      <c r="K17" s="46"/>
    </row>
    <row r="18" spans="1:11" ht="30" x14ac:dyDescent="0.25">
      <c r="A18" s="111" t="str">
        <f>IF('Orçamento-base'!A18&gt;0,'Orçamento-base'!A18,"")</f>
        <v/>
      </c>
      <c r="B18" s="111">
        <f>'Orçamento-base'!B18</f>
        <v>6</v>
      </c>
      <c r="C18" s="111">
        <f>IF('Orçamento-base'!C18&gt;0,'Orçamento-base'!C18,"")</f>
        <v>6</v>
      </c>
      <c r="D18" s="125" t="str">
        <f>IF('Orçamento-base'!G18&gt;0,'Orçamento-base'!G18,"")</f>
        <v>SISTEMA DE COLETA DE DRENAGEM COM GRELHA FOFO METÁLICA DE 15 CM DE LARGURA</v>
      </c>
      <c r="E18" s="122" t="str">
        <f>IF('Orçamento-base'!H18&gt;0,'Orçamento-base'!H18,"")</f>
        <v>18</v>
      </c>
      <c r="F18" s="106" t="str">
        <f>IF('Orçamento-base'!I18&gt;0,'Orçamento-base'!I18,"")</f>
        <v>m</v>
      </c>
      <c r="G18" s="114">
        <v>421.31</v>
      </c>
      <c r="H18" s="106">
        <f t="shared" si="0"/>
        <v>7583.58</v>
      </c>
      <c r="I18" s="98">
        <v>0.19689999999999999</v>
      </c>
      <c r="J18" s="98">
        <v>1.1122000000000001</v>
      </c>
      <c r="K18" s="46"/>
    </row>
    <row r="19" spans="1:11" x14ac:dyDescent="0.25">
      <c r="A19" s="111" t="str">
        <f>IF('Orçamento-base'!A19&gt;0,'Orçamento-base'!A19,"")</f>
        <v/>
      </c>
      <c r="B19" s="111" t="str">
        <f>'Orçamento-base'!B19</f>
        <v/>
      </c>
      <c r="C19" s="111" t="str">
        <f>IF('Orçamento-base'!C19&gt;0,'Orçamento-base'!C19,"")</f>
        <v/>
      </c>
      <c r="D19" s="106" t="str">
        <f>IF('Orçamento-base'!G19&gt;0,'Orçamento-base'!G19,"")</f>
        <v/>
      </c>
      <c r="E19" s="122" t="str">
        <f>IF('Orçamento-base'!H19&gt;0,'Orçamento-base'!H19,"")</f>
        <v/>
      </c>
      <c r="F19" s="106" t="str">
        <f>IF('Orçamento-base'!I19&gt;0,'Orçamento-base'!I19,"")</f>
        <v/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 t="str">
        <f>'Orçamento-base'!B20</f>
        <v/>
      </c>
      <c r="C20" s="111" t="str">
        <f>IF('Orçamento-base'!C20&gt;0,'Orçamento-base'!C20,"")</f>
        <v/>
      </c>
      <c r="D20" s="106" t="str">
        <f>IF('Orçamento-base'!G20&gt;0,'Orçamento-base'!G20,"")</f>
        <v/>
      </c>
      <c r="E20" s="122" t="str">
        <f>IF('Orçamento-base'!H20&gt;0,'Orçamento-base'!H20,"")</f>
        <v/>
      </c>
      <c r="F20" s="106" t="str">
        <f>IF('Orçamento-base'!I20&gt;0,'Orçamento-base'!I20,"")</f>
        <v/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 t="str">
        <f>'Orçamento-base'!B21</f>
        <v/>
      </c>
      <c r="C21" s="111" t="str">
        <f>IF('Orçamento-base'!C21&gt;0,'Orçamento-base'!C21,"")</f>
        <v/>
      </c>
      <c r="D21" s="106" t="str">
        <f>IF('Orçamento-base'!G21&gt;0,'Orçamento-base'!G21,"")</f>
        <v/>
      </c>
      <c r="E21" s="122" t="str">
        <f>IF('Orçamento-base'!H21&gt;0,'Orçamento-base'!H21,"")</f>
        <v/>
      </c>
      <c r="F21" s="106" t="str">
        <f>IF('Orçamento-base'!I21&gt;0,'Orçamento-base'!I21,"")</f>
        <v/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 t="str">
        <f>'Orçamento-base'!B22</f>
        <v/>
      </c>
      <c r="C22" s="111" t="str">
        <f>IF('Orçamento-base'!C22&gt;0,'Orçamento-base'!C22,"")</f>
        <v/>
      </c>
      <c r="D22" s="106" t="str">
        <f>IF('Orçamento-base'!G22&gt;0,'Orçamento-base'!G22,"")</f>
        <v/>
      </c>
      <c r="E22" s="122" t="str">
        <f>IF('Orçamento-base'!H22&gt;0,'Orçamento-base'!H22,"")</f>
        <v/>
      </c>
      <c r="F22" s="106" t="str">
        <f>IF('Orçamento-base'!I22&gt;0,'Orçamento-base'!I22,"")</f>
        <v/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 t="str">
        <f>'Orçamento-base'!B23</f>
        <v/>
      </c>
      <c r="C23" s="111" t="str">
        <f>IF('Orçamento-base'!C23&gt;0,'Orçamento-base'!C23,"")</f>
        <v/>
      </c>
      <c r="D23" s="106" t="str">
        <f>IF('Orçamento-base'!G23&gt;0,'Orçamento-base'!G23,"")</f>
        <v/>
      </c>
      <c r="E23" s="122" t="str">
        <f>IF('Orçamento-base'!H23&gt;0,'Orçamento-base'!H23,"")</f>
        <v/>
      </c>
      <c r="F23" s="106" t="str">
        <f>IF('Orçamento-base'!I23&gt;0,'Orçamento-base'!I23,"")</f>
        <v/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 t="str">
        <f>'Orçamento-base'!B24</f>
        <v/>
      </c>
      <c r="C24" s="111" t="str">
        <f>IF('Orçamento-base'!C24&gt;0,'Orçamento-base'!C24,"")</f>
        <v/>
      </c>
      <c r="D24" s="106" t="str">
        <f>IF('Orçamento-base'!G24&gt;0,'Orçamento-base'!G24,"")</f>
        <v/>
      </c>
      <c r="E24" s="122" t="str">
        <f>IF('Orçamento-base'!H24&gt;0,'Orçamento-base'!H24,"")</f>
        <v/>
      </c>
      <c r="F24" s="106" t="str">
        <f>IF('Orçamento-base'!I24&gt;0,'Orçamento-base'!I24,"")</f>
        <v/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 t="str">
        <f>'Orçamento-base'!B25</f>
        <v/>
      </c>
      <c r="C25" s="111" t="str">
        <f>IF('Orçamento-base'!C25&gt;0,'Orçamento-base'!C25,"")</f>
        <v/>
      </c>
      <c r="D25" s="106" t="str">
        <f>IF('Orçamento-base'!G25&gt;0,'Orçamento-base'!G25,"")</f>
        <v/>
      </c>
      <c r="E25" s="122" t="str">
        <f>IF('Orçamento-base'!H25&gt;0,'Orçamento-base'!H25,"")</f>
        <v/>
      </c>
      <c r="F25" s="106" t="str">
        <f>IF('Orçamento-base'!I25&gt;0,'Orçamento-base'!I25,"")</f>
        <v/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 t="str">
        <f>'Orçamento-base'!B26</f>
        <v/>
      </c>
      <c r="C26" s="111" t="str">
        <f>IF('Orçamento-base'!C26&gt;0,'Orçamento-base'!C26,"")</f>
        <v/>
      </c>
      <c r="D26" s="106" t="str">
        <f>IF('Orçamento-base'!G26&gt;0,'Orçamento-base'!G26,"")</f>
        <v/>
      </c>
      <c r="E26" s="122" t="str">
        <f>IF('Orçamento-base'!H26&gt;0,'Orçamento-base'!H26,"")</f>
        <v/>
      </c>
      <c r="F26" s="106" t="str">
        <f>IF('Orçamento-base'!I26&gt;0,'Orçamento-base'!I26,"")</f>
        <v/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 t="str">
        <f>'Orçamento-base'!B27</f>
        <v/>
      </c>
      <c r="C27" s="111" t="str">
        <f>IF('Orçamento-base'!C27&gt;0,'Orçamento-base'!C27,"")</f>
        <v/>
      </c>
      <c r="D27" s="106" t="str">
        <f>IF('Orçamento-base'!G27&gt;0,'Orçamento-base'!G27,"")</f>
        <v/>
      </c>
      <c r="E27" s="122" t="str">
        <f>IF('Orçamento-base'!H27&gt;0,'Orçamento-base'!H27,"")</f>
        <v/>
      </c>
      <c r="F27" s="106" t="str">
        <f>IF('Orçamento-base'!I27&gt;0,'Orçamento-base'!I27,"")</f>
        <v/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 t="str">
        <f>'Orçamento-base'!B28</f>
        <v/>
      </c>
      <c r="C28" s="111" t="str">
        <f>IF('Orçamento-base'!C28&gt;0,'Orçamento-base'!C28,"")</f>
        <v/>
      </c>
      <c r="D28" s="106" t="str">
        <f>IF('Orçamento-base'!G28&gt;0,'Orçamento-base'!G28,"")</f>
        <v/>
      </c>
      <c r="E28" s="122" t="str">
        <f>IF('Orçamento-base'!H28&gt;0,'Orçamento-base'!H28,"")</f>
        <v/>
      </c>
      <c r="F28" s="106" t="str">
        <f>IF('Orçamento-base'!I28&gt;0,'Orçamento-base'!I28,"")</f>
        <v/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 t="str">
        <f>'Orçamento-base'!B29</f>
        <v/>
      </c>
      <c r="C29" s="111" t="str">
        <f>IF('Orçamento-base'!C29&gt;0,'Orçamento-base'!C29,"")</f>
        <v/>
      </c>
      <c r="D29" s="106" t="str">
        <f>IF('Orçamento-base'!G29&gt;0,'Orçamento-base'!G29,"")</f>
        <v/>
      </c>
      <c r="E29" s="122" t="str">
        <f>IF('Orçamento-base'!H29&gt;0,'Orçamento-base'!H29,"")</f>
        <v/>
      </c>
      <c r="F29" s="106" t="str">
        <f>IF('Orçamento-base'!I29&gt;0,'Orçamento-base'!I29,"")</f>
        <v/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 t="str">
        <f>'Orçamento-base'!B30</f>
        <v/>
      </c>
      <c r="C30" s="111" t="str">
        <f>IF('Orçamento-base'!C30&gt;0,'Orçamento-base'!C30,"")</f>
        <v/>
      </c>
      <c r="D30" s="106" t="str">
        <f>IF('Orçamento-base'!G30&gt;0,'Orçamento-base'!G30,"")</f>
        <v/>
      </c>
      <c r="E30" s="122" t="str">
        <f>IF('Orçamento-base'!H30&gt;0,'Orçamento-base'!H30,"")</f>
        <v/>
      </c>
      <c r="F30" s="106" t="str">
        <f>IF('Orçamento-base'!I30&gt;0,'Orçamento-base'!I30,"")</f>
        <v/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22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06" t="str">
        <f>IF('Orçamento-base'!G32&gt;0,'Orçamento-base'!G32,"")</f>
        <v/>
      </c>
      <c r="E32" s="122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06" t="str">
        <f>IF('Orçamento-base'!G33&gt;0,'Orçamento-base'!G33,"")</f>
        <v/>
      </c>
      <c r="E33" s="122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06" t="str">
        <f>IF('Orçamento-base'!G34&gt;0,'Orçamento-base'!G34,"")</f>
        <v/>
      </c>
      <c r="E34" s="122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06" t="str">
        <f>IF('Orçamento-base'!G35&gt;0,'Orçamento-base'!G35,"")</f>
        <v/>
      </c>
      <c r="E35" s="122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06" t="str">
        <f>IF('Orçamento-base'!G36&gt;0,'Orçamento-base'!G36,"")</f>
        <v/>
      </c>
      <c r="E36" s="122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2023-02-13T18:54:44Z</dcterms:modified>
</cp:coreProperties>
</file>