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RAS\CAMPO 7\01 - VESTIÁRIO 2021\04 - LICITAÇÃO\"/>
    </mc:Choice>
  </mc:AlternateContent>
  <xr:revisionPtr revIDLastSave="0" documentId="13_ncr:1_{ECABDF96-E652-408E-B3E1-B3B34BA805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" sheetId="1" r:id="rId1"/>
    <sheet name="cronograma" sheetId="3" r:id="rId2"/>
  </sheets>
  <definedNames>
    <definedName name="_xlnm._FilterDatabase" localSheetId="0" hidden="1">planilha!$L$1:$L$233</definedName>
    <definedName name="_xlnm.Print_Area" localSheetId="1">cronograma!$A$1:$H$54</definedName>
    <definedName name="_xlnm.Print_Area" localSheetId="0">planilha!$A$1:$L$230</definedName>
    <definedName name="_xlnm.Print_Titles" localSheetId="0">planilha!$1:$7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9" i="1" l="1"/>
  <c r="L169" i="1" s="1"/>
  <c r="K11" i="1"/>
  <c r="K12" i="1"/>
  <c r="K15" i="1"/>
  <c r="J9" i="1"/>
  <c r="K9" i="1"/>
  <c r="J11" i="1"/>
  <c r="I12" i="1"/>
  <c r="L12" i="1" s="1"/>
  <c r="J13" i="1"/>
  <c r="I13" i="1"/>
  <c r="L13" i="1" s="1"/>
  <c r="J14" i="1"/>
  <c r="K14" i="1"/>
  <c r="J15" i="1"/>
  <c r="I11" i="1"/>
  <c r="L11" i="1" s="1"/>
  <c r="I174" i="1"/>
  <c r="L174" i="1" s="1"/>
  <c r="I172" i="1"/>
  <c r="L172" i="1" s="1"/>
  <c r="I171" i="1"/>
  <c r="L171" i="1" s="1"/>
  <c r="I170" i="1"/>
  <c r="L170" i="1" s="1"/>
  <c r="I166" i="1"/>
  <c r="L166" i="1" s="1"/>
  <c r="I164" i="1"/>
  <c r="L164" i="1" s="1"/>
  <c r="I162" i="1"/>
  <c r="L162" i="1" s="1"/>
  <c r="I15" i="1" l="1"/>
  <c r="L15" i="1" s="1"/>
  <c r="J12" i="1"/>
  <c r="I177" i="1"/>
  <c r="L177" i="1" s="1"/>
  <c r="I173" i="1"/>
  <c r="L173" i="1" s="1"/>
  <c r="I165" i="1"/>
  <c r="L165" i="1" s="1"/>
  <c r="I14" i="1"/>
  <c r="L14" i="1" s="1"/>
  <c r="I10" i="1"/>
  <c r="I168" i="1"/>
  <c r="L168" i="1" s="1"/>
  <c r="K13" i="1"/>
  <c r="I179" i="1"/>
  <c r="L179" i="1" s="1"/>
  <c r="I167" i="1"/>
  <c r="L167" i="1" s="1"/>
  <c r="I9" i="1"/>
  <c r="L9" i="1" s="1"/>
  <c r="K223" i="1" l="1"/>
  <c r="K224" i="1" s="1"/>
  <c r="K220" i="1"/>
  <c r="K219" i="1"/>
  <c r="I219" i="1"/>
  <c r="L219" i="1" s="1"/>
  <c r="K218" i="1"/>
  <c r="K217" i="1"/>
  <c r="K216" i="1"/>
  <c r="K215" i="1"/>
  <c r="I215" i="1"/>
  <c r="L215" i="1" s="1"/>
  <c r="K213" i="1"/>
  <c r="K212" i="1"/>
  <c r="K211" i="1"/>
  <c r="K210" i="1"/>
  <c r="K209" i="1"/>
  <c r="I209" i="1"/>
  <c r="L209" i="1" s="1"/>
  <c r="K208" i="1"/>
  <c r="K207" i="1"/>
  <c r="K206" i="1"/>
  <c r="K205" i="1"/>
  <c r="I205" i="1"/>
  <c r="L205" i="1" s="1"/>
  <c r="K204" i="1"/>
  <c r="K203" i="1"/>
  <c r="K200" i="1"/>
  <c r="K199" i="1"/>
  <c r="J197" i="1"/>
  <c r="K195" i="1"/>
  <c r="I195" i="1"/>
  <c r="L195" i="1" s="1"/>
  <c r="K194" i="1"/>
  <c r="K193" i="1"/>
  <c r="K192" i="1"/>
  <c r="K191" i="1"/>
  <c r="I191" i="1"/>
  <c r="L191" i="1" s="1"/>
  <c r="K190" i="1"/>
  <c r="K189" i="1"/>
  <c r="K188" i="1"/>
  <c r="K187" i="1"/>
  <c r="I187" i="1"/>
  <c r="L187" i="1" s="1"/>
  <c r="K186" i="1"/>
  <c r="K185" i="1"/>
  <c r="J184" i="1"/>
  <c r="K179" i="1"/>
  <c r="J179" i="1"/>
  <c r="K178" i="1"/>
  <c r="J177" i="1"/>
  <c r="K175" i="1"/>
  <c r="K174" i="1"/>
  <c r="J173" i="1"/>
  <c r="K172" i="1"/>
  <c r="J172" i="1"/>
  <c r="K171" i="1"/>
  <c r="J171" i="1"/>
  <c r="K170" i="1"/>
  <c r="J170" i="1"/>
  <c r="J169" i="1"/>
  <c r="K168" i="1"/>
  <c r="J168" i="1"/>
  <c r="K167" i="1"/>
  <c r="J167" i="1"/>
  <c r="K166" i="1"/>
  <c r="J166" i="1"/>
  <c r="K165" i="1"/>
  <c r="J165" i="1"/>
  <c r="K164" i="1"/>
  <c r="J164" i="1"/>
  <c r="K162" i="1"/>
  <c r="J162" i="1"/>
  <c r="K156" i="1"/>
  <c r="K155" i="1"/>
  <c r="I155" i="1"/>
  <c r="L155" i="1" s="1"/>
  <c r="K154" i="1"/>
  <c r="K153" i="1"/>
  <c r="K152" i="1"/>
  <c r="K151" i="1"/>
  <c r="K150" i="1"/>
  <c r="K149" i="1"/>
  <c r="K148" i="1"/>
  <c r="K147" i="1"/>
  <c r="I147" i="1"/>
  <c r="L147" i="1" s="1"/>
  <c r="K146" i="1"/>
  <c r="K145" i="1"/>
  <c r="K144" i="1"/>
  <c r="K143" i="1"/>
  <c r="I143" i="1"/>
  <c r="L143" i="1" s="1"/>
  <c r="K139" i="1"/>
  <c r="K138" i="1"/>
  <c r="K137" i="1"/>
  <c r="K136" i="1"/>
  <c r="I136" i="1"/>
  <c r="L136" i="1" s="1"/>
  <c r="K129" i="1"/>
  <c r="K128" i="1"/>
  <c r="K127" i="1"/>
  <c r="K126" i="1"/>
  <c r="K125" i="1"/>
  <c r="K122" i="1"/>
  <c r="K120" i="1"/>
  <c r="K119" i="1"/>
  <c r="I117" i="1"/>
  <c r="K116" i="1"/>
  <c r="K115" i="1"/>
  <c r="K111" i="1"/>
  <c r="K110" i="1"/>
  <c r="K109" i="1"/>
  <c r="K108" i="1"/>
  <c r="K105" i="1"/>
  <c r="K104" i="1"/>
  <c r="K100" i="1"/>
  <c r="K99" i="1"/>
  <c r="K97" i="1"/>
  <c r="K96" i="1"/>
  <c r="K95" i="1"/>
  <c r="K93" i="1"/>
  <c r="K92" i="1"/>
  <c r="K91" i="1"/>
  <c r="K90" i="1"/>
  <c r="K89" i="1"/>
  <c r="K85" i="1"/>
  <c r="K84" i="1"/>
  <c r="K83" i="1"/>
  <c r="K82" i="1"/>
  <c r="K81" i="1"/>
  <c r="K78" i="1"/>
  <c r="K77" i="1"/>
  <c r="K76" i="1"/>
  <c r="K75" i="1"/>
  <c r="K74" i="1"/>
  <c r="K73" i="1"/>
  <c r="K72" i="1"/>
  <c r="K67" i="1"/>
  <c r="K66" i="1"/>
  <c r="K65" i="1"/>
  <c r="K64" i="1"/>
  <c r="K63" i="1"/>
  <c r="K60" i="1"/>
  <c r="K58" i="1"/>
  <c r="K56" i="1"/>
  <c r="K55" i="1"/>
  <c r="K49" i="1"/>
  <c r="K48" i="1"/>
  <c r="K47" i="1"/>
  <c r="K46" i="1"/>
  <c r="K41" i="1"/>
  <c r="K40" i="1"/>
  <c r="K39" i="1"/>
  <c r="K38" i="1"/>
  <c r="K36" i="1"/>
  <c r="K34" i="1"/>
  <c r="K33" i="1"/>
  <c r="K32" i="1"/>
  <c r="K31" i="1"/>
  <c r="K30" i="1"/>
  <c r="K28" i="1"/>
  <c r="K27" i="1"/>
  <c r="K26" i="1"/>
  <c r="K25" i="1"/>
  <c r="K21" i="1"/>
  <c r="K20" i="1"/>
  <c r="K19" i="1"/>
  <c r="K18" i="1"/>
  <c r="K101" i="1" l="1"/>
  <c r="K79" i="1"/>
  <c r="J21" i="1"/>
  <c r="I21" i="1"/>
  <c r="L21" i="1" s="1"/>
  <c r="I72" i="1"/>
  <c r="L72" i="1" s="1"/>
  <c r="I76" i="1"/>
  <c r="L76" i="1" s="1"/>
  <c r="J82" i="1"/>
  <c r="I82" i="1"/>
  <c r="L82" i="1" s="1"/>
  <c r="J89" i="1"/>
  <c r="I89" i="1"/>
  <c r="L89" i="1" s="1"/>
  <c r="J93" i="1"/>
  <c r="I93" i="1"/>
  <c r="L93" i="1" s="1"/>
  <c r="J99" i="1"/>
  <c r="I99" i="1"/>
  <c r="L99" i="1" s="1"/>
  <c r="J105" i="1"/>
  <c r="I105" i="1"/>
  <c r="L105" i="1" s="1"/>
  <c r="J111" i="1"/>
  <c r="I111" i="1"/>
  <c r="L111" i="1" s="1"/>
  <c r="J127" i="1"/>
  <c r="I127" i="1"/>
  <c r="L127" i="1" s="1"/>
  <c r="J137" i="1"/>
  <c r="I137" i="1"/>
  <c r="L137" i="1" s="1"/>
  <c r="I144" i="1"/>
  <c r="L144" i="1" s="1"/>
  <c r="I148" i="1"/>
  <c r="L148" i="1" s="1"/>
  <c r="I152" i="1"/>
  <c r="L152" i="1" s="1"/>
  <c r="I156" i="1"/>
  <c r="L156" i="1" s="1"/>
  <c r="J34" i="1"/>
  <c r="I34" i="1"/>
  <c r="L34" i="1" s="1"/>
  <c r="J39" i="1"/>
  <c r="I39" i="1"/>
  <c r="L39" i="1" s="1"/>
  <c r="J46" i="1"/>
  <c r="I46" i="1"/>
  <c r="L46" i="1" s="1"/>
  <c r="I52" i="1"/>
  <c r="J56" i="1"/>
  <c r="I56" i="1"/>
  <c r="L56" i="1" s="1"/>
  <c r="I64" i="1"/>
  <c r="L64" i="1" s="1"/>
  <c r="J64" i="1"/>
  <c r="J213" i="1"/>
  <c r="I213" i="1"/>
  <c r="L213" i="1" s="1"/>
  <c r="J217" i="1"/>
  <c r="I217" i="1"/>
  <c r="L217" i="1" s="1"/>
  <c r="J223" i="1"/>
  <c r="I223" i="1"/>
  <c r="L223" i="1" s="1"/>
  <c r="L224" i="1" s="1"/>
  <c r="I18" i="1"/>
  <c r="L18" i="1" s="1"/>
  <c r="J18" i="1"/>
  <c r="J25" i="1"/>
  <c r="I25" i="1"/>
  <c r="L25" i="1" s="1"/>
  <c r="I73" i="1"/>
  <c r="L73" i="1" s="1"/>
  <c r="I77" i="1"/>
  <c r="L77" i="1" s="1"/>
  <c r="I83" i="1"/>
  <c r="L83" i="1" s="1"/>
  <c r="J90" i="1"/>
  <c r="I90" i="1"/>
  <c r="L90" i="1" s="1"/>
  <c r="J95" i="1"/>
  <c r="I95" i="1"/>
  <c r="L95" i="1" s="1"/>
  <c r="J100" i="1"/>
  <c r="I100" i="1"/>
  <c r="L100" i="1" s="1"/>
  <c r="J108" i="1"/>
  <c r="I108" i="1"/>
  <c r="L108" i="1" s="1"/>
  <c r="J115" i="1"/>
  <c r="I115" i="1"/>
  <c r="L115" i="1" s="1"/>
  <c r="J122" i="1"/>
  <c r="I122" i="1"/>
  <c r="L122" i="1" s="1"/>
  <c r="J128" i="1"/>
  <c r="I128" i="1"/>
  <c r="L128" i="1" s="1"/>
  <c r="J138" i="1"/>
  <c r="I138" i="1"/>
  <c r="L138" i="1" s="1"/>
  <c r="J145" i="1"/>
  <c r="I145" i="1"/>
  <c r="L145" i="1" s="1"/>
  <c r="J149" i="1"/>
  <c r="I149" i="1"/>
  <c r="L149" i="1" s="1"/>
  <c r="J153" i="1"/>
  <c r="I153" i="1"/>
  <c r="L153" i="1" s="1"/>
  <c r="J30" i="1"/>
  <c r="I30" i="1"/>
  <c r="L30" i="1" s="1"/>
  <c r="K22" i="1"/>
  <c r="J31" i="1"/>
  <c r="I31" i="1"/>
  <c r="L31" i="1" s="1"/>
  <c r="I36" i="1"/>
  <c r="L36" i="1" s="1"/>
  <c r="J36" i="1"/>
  <c r="I40" i="1"/>
  <c r="L40" i="1" s="1"/>
  <c r="J40" i="1"/>
  <c r="I47" i="1"/>
  <c r="L47" i="1" s="1"/>
  <c r="J47" i="1"/>
  <c r="I53" i="1"/>
  <c r="I58" i="1"/>
  <c r="L58" i="1" s="1"/>
  <c r="J58" i="1"/>
  <c r="J65" i="1"/>
  <c r="I65" i="1"/>
  <c r="L65" i="1" s="1"/>
  <c r="K112" i="1"/>
  <c r="J188" i="1"/>
  <c r="I188" i="1"/>
  <c r="L188" i="1" s="1"/>
  <c r="J192" i="1"/>
  <c r="I192" i="1"/>
  <c r="L192" i="1" s="1"/>
  <c r="J196" i="1"/>
  <c r="I196" i="1"/>
  <c r="L196" i="1" s="1"/>
  <c r="J200" i="1"/>
  <c r="I200" i="1"/>
  <c r="L200" i="1" s="1"/>
  <c r="J206" i="1"/>
  <c r="I206" i="1"/>
  <c r="L206" i="1" s="1"/>
  <c r="J210" i="1"/>
  <c r="I210" i="1"/>
  <c r="L210" i="1" s="1"/>
  <c r="J214" i="1"/>
  <c r="I214" i="1"/>
  <c r="L214" i="1" s="1"/>
  <c r="I218" i="1"/>
  <c r="L218" i="1" s="1"/>
  <c r="J218" i="1"/>
  <c r="J74" i="1"/>
  <c r="I74" i="1"/>
  <c r="L74" i="1" s="1"/>
  <c r="J78" i="1"/>
  <c r="I78" i="1"/>
  <c r="L78" i="1" s="1"/>
  <c r="J84" i="1"/>
  <c r="I84" i="1"/>
  <c r="L84" i="1" s="1"/>
  <c r="I91" i="1"/>
  <c r="L91" i="1" s="1"/>
  <c r="J96" i="1"/>
  <c r="I96" i="1"/>
  <c r="L96" i="1" s="1"/>
  <c r="I103" i="1"/>
  <c r="J109" i="1"/>
  <c r="I109" i="1"/>
  <c r="L109" i="1" s="1"/>
  <c r="J116" i="1"/>
  <c r="I116" i="1"/>
  <c r="L116" i="1" s="1"/>
  <c r="J125" i="1"/>
  <c r="I125" i="1"/>
  <c r="L125" i="1" s="1"/>
  <c r="J129" i="1"/>
  <c r="I129" i="1"/>
  <c r="L129" i="1" s="1"/>
  <c r="I139" i="1"/>
  <c r="L139" i="1" s="1"/>
  <c r="J146" i="1"/>
  <c r="I146" i="1"/>
  <c r="L146" i="1" s="1"/>
  <c r="J150" i="1"/>
  <c r="I150" i="1"/>
  <c r="L150" i="1" s="1"/>
  <c r="J154" i="1"/>
  <c r="I154" i="1"/>
  <c r="L154" i="1" s="1"/>
  <c r="I19" i="1"/>
  <c r="L19" i="1" s="1"/>
  <c r="J19" i="1"/>
  <c r="I27" i="1"/>
  <c r="L27" i="1" s="1"/>
  <c r="J27" i="1"/>
  <c r="J32" i="1"/>
  <c r="I32" i="1"/>
  <c r="L32" i="1" s="1"/>
  <c r="I37" i="1"/>
  <c r="J41" i="1"/>
  <c r="I41" i="1"/>
  <c r="L41" i="1" s="1"/>
  <c r="I48" i="1"/>
  <c r="L48" i="1" s="1"/>
  <c r="J48" i="1"/>
  <c r="I54" i="1"/>
  <c r="I60" i="1"/>
  <c r="L60" i="1" s="1"/>
  <c r="J60" i="1"/>
  <c r="J66" i="1"/>
  <c r="I66" i="1"/>
  <c r="L66" i="1" s="1"/>
  <c r="K130" i="1"/>
  <c r="J189" i="1"/>
  <c r="I189" i="1"/>
  <c r="L189" i="1" s="1"/>
  <c r="J193" i="1"/>
  <c r="I193" i="1"/>
  <c r="L193" i="1" s="1"/>
  <c r="J203" i="1"/>
  <c r="I203" i="1"/>
  <c r="L203" i="1" s="1"/>
  <c r="J207" i="1"/>
  <c r="I207" i="1"/>
  <c r="L207" i="1" s="1"/>
  <c r="J211" i="1"/>
  <c r="I211" i="1"/>
  <c r="L211" i="1" s="1"/>
  <c r="J20" i="1"/>
  <c r="I20" i="1"/>
  <c r="L20" i="1" s="1"/>
  <c r="J75" i="1"/>
  <c r="I75" i="1"/>
  <c r="L75" i="1" s="1"/>
  <c r="J81" i="1"/>
  <c r="I81" i="1"/>
  <c r="L81" i="1" s="1"/>
  <c r="J85" i="1"/>
  <c r="I85" i="1"/>
  <c r="L85" i="1" s="1"/>
  <c r="J92" i="1"/>
  <c r="I92" i="1"/>
  <c r="L92" i="1" s="1"/>
  <c r="J97" i="1"/>
  <c r="I97" i="1"/>
  <c r="L97" i="1" s="1"/>
  <c r="J104" i="1"/>
  <c r="I104" i="1"/>
  <c r="L104" i="1" s="1"/>
  <c r="J110" i="1"/>
  <c r="I110" i="1"/>
  <c r="L110" i="1" s="1"/>
  <c r="J126" i="1"/>
  <c r="I126" i="1"/>
  <c r="L126" i="1" s="1"/>
  <c r="J151" i="1"/>
  <c r="I151" i="1"/>
  <c r="L151" i="1" s="1"/>
  <c r="J185" i="1"/>
  <c r="I185" i="1"/>
  <c r="L185" i="1" s="1"/>
  <c r="I28" i="1"/>
  <c r="L28" i="1" s="1"/>
  <c r="J28" i="1"/>
  <c r="J33" i="1"/>
  <c r="I33" i="1"/>
  <c r="L33" i="1" s="1"/>
  <c r="I38" i="1"/>
  <c r="L38" i="1" s="1"/>
  <c r="J38" i="1"/>
  <c r="I45" i="1"/>
  <c r="I49" i="1"/>
  <c r="L49" i="1" s="1"/>
  <c r="J49" i="1"/>
  <c r="J55" i="1"/>
  <c r="I55" i="1"/>
  <c r="L55" i="1" s="1"/>
  <c r="I63" i="1"/>
  <c r="L63" i="1" s="1"/>
  <c r="J63" i="1"/>
  <c r="K86" i="1"/>
  <c r="J190" i="1"/>
  <c r="I190" i="1"/>
  <c r="L190" i="1" s="1"/>
  <c r="I194" i="1"/>
  <c r="L194" i="1" s="1"/>
  <c r="I204" i="1"/>
  <c r="L204" i="1" s="1"/>
  <c r="J208" i="1"/>
  <c r="I208" i="1"/>
  <c r="L208" i="1" s="1"/>
  <c r="J212" i="1"/>
  <c r="I212" i="1"/>
  <c r="L212" i="1" s="1"/>
  <c r="J216" i="1"/>
  <c r="I216" i="1"/>
  <c r="L216" i="1" s="1"/>
  <c r="J220" i="1"/>
  <c r="I220" i="1"/>
  <c r="L220" i="1" s="1"/>
  <c r="J175" i="1"/>
  <c r="I175" i="1"/>
  <c r="L175" i="1" s="1"/>
  <c r="J198" i="1"/>
  <c r="I198" i="1"/>
  <c r="L198" i="1" s="1"/>
  <c r="K197" i="1"/>
  <c r="I197" i="1"/>
  <c r="L197" i="1" s="1"/>
  <c r="J199" i="1"/>
  <c r="I199" i="1"/>
  <c r="L199" i="1" s="1"/>
  <c r="K184" i="1"/>
  <c r="I184" i="1"/>
  <c r="L184" i="1" s="1"/>
  <c r="J83" i="1"/>
  <c r="J76" i="1"/>
  <c r="J143" i="1"/>
  <c r="J91" i="1"/>
  <c r="J77" i="1"/>
  <c r="J155" i="1"/>
  <c r="J191" i="1"/>
  <c r="J148" i="1"/>
  <c r="J194" i="1"/>
  <c r="J205" i="1"/>
  <c r="J136" i="1"/>
  <c r="J215" i="1"/>
  <c r="J72" i="1"/>
  <c r="J139" i="1"/>
  <c r="J144" i="1"/>
  <c r="J152" i="1"/>
  <c r="J156" i="1"/>
  <c r="J195" i="1"/>
  <c r="J209" i="1"/>
  <c r="J219" i="1"/>
  <c r="J73" i="1"/>
  <c r="J147" i="1"/>
  <c r="J174" i="1"/>
  <c r="J187" i="1"/>
  <c r="J204" i="1"/>
  <c r="K214" i="1"/>
  <c r="K221" i="1" s="1"/>
  <c r="K196" i="1"/>
  <c r="K198" i="1"/>
  <c r="K169" i="1"/>
  <c r="K173" i="1"/>
  <c r="K177" i="1"/>
  <c r="J79" i="1" l="1"/>
  <c r="J221" i="1"/>
  <c r="J101" i="1"/>
  <c r="K161" i="1"/>
  <c r="L130" i="1"/>
  <c r="I178" i="1"/>
  <c r="L178" i="1" s="1"/>
  <c r="I161" i="1"/>
  <c r="L161" i="1" s="1"/>
  <c r="L86" i="1"/>
  <c r="J130" i="1"/>
  <c r="K157" i="1"/>
  <c r="J86" i="1"/>
  <c r="L22" i="1"/>
  <c r="L79" i="1"/>
  <c r="L112" i="1"/>
  <c r="J112" i="1"/>
  <c r="I160" i="1"/>
  <c r="L160" i="1" s="1"/>
  <c r="L221" i="1"/>
  <c r="L101" i="1"/>
  <c r="J22" i="1"/>
  <c r="K160" i="1"/>
  <c r="J121" i="1"/>
  <c r="K176" i="1"/>
  <c r="K69" i="1"/>
  <c r="I119" i="1"/>
  <c r="L119" i="1" s="1"/>
  <c r="J161" i="1"/>
  <c r="K121" i="1"/>
  <c r="K68" i="1"/>
  <c r="K70" i="1" l="1"/>
  <c r="J68" i="1"/>
  <c r="I68" i="1"/>
  <c r="L68" i="1" s="1"/>
  <c r="J69" i="1"/>
  <c r="I69" i="1"/>
  <c r="L69" i="1" s="1"/>
  <c r="I176" i="1"/>
  <c r="L176" i="1" s="1"/>
  <c r="J67" i="1"/>
  <c r="I67" i="1"/>
  <c r="L67" i="1" s="1"/>
  <c r="I120" i="1"/>
  <c r="L120" i="1" s="1"/>
  <c r="J157" i="1"/>
  <c r="I157" i="1"/>
  <c r="L157" i="1" s="1"/>
  <c r="I121" i="1"/>
  <c r="L121" i="1" s="1"/>
  <c r="J178" i="1"/>
  <c r="J160" i="1"/>
  <c r="J119" i="1"/>
  <c r="J176" i="1"/>
  <c r="J120" i="1"/>
  <c r="J70" i="1" l="1"/>
  <c r="L70" i="1"/>
  <c r="F103" i="1"/>
  <c r="K163" i="1" l="1"/>
  <c r="K180" i="1" s="1"/>
  <c r="I163" i="1"/>
  <c r="L163" i="1" s="1"/>
  <c r="L180" i="1" s="1"/>
  <c r="I183" i="1"/>
  <c r="L183" i="1" s="1"/>
  <c r="L103" i="1"/>
  <c r="L106" i="1" s="1"/>
  <c r="K183" i="1"/>
  <c r="K201" i="1" s="1"/>
  <c r="J163" i="1"/>
  <c r="J180" i="1" s="1"/>
  <c r="J183" i="1"/>
  <c r="J103" i="1"/>
  <c r="J106" i="1" s="1"/>
  <c r="K103" i="1"/>
  <c r="K106" i="1" s="1"/>
  <c r="I135" i="1" l="1"/>
  <c r="L135" i="1" s="1"/>
  <c r="K132" i="1"/>
  <c r="K135" i="1"/>
  <c r="K133" i="1"/>
  <c r="I141" i="1"/>
  <c r="L141" i="1" s="1"/>
  <c r="K142" i="1"/>
  <c r="K141" i="1"/>
  <c r="K134" i="1"/>
  <c r="J134" i="1"/>
  <c r="K140" i="1"/>
  <c r="I140" i="1"/>
  <c r="L140" i="1" s="1"/>
  <c r="J142" i="1"/>
  <c r="J133" i="1"/>
  <c r="K158" i="1" l="1"/>
  <c r="I132" i="1"/>
  <c r="L132" i="1" s="1"/>
  <c r="J132" i="1"/>
  <c r="J135" i="1"/>
  <c r="J141" i="1"/>
  <c r="I134" i="1"/>
  <c r="L134" i="1" s="1"/>
  <c r="I133" i="1"/>
  <c r="L133" i="1" s="1"/>
  <c r="I142" i="1"/>
  <c r="L142" i="1" s="1"/>
  <c r="J140" i="1"/>
  <c r="F52" i="1"/>
  <c r="F53" i="1"/>
  <c r="F54" i="1"/>
  <c r="F45" i="1"/>
  <c r="F37" i="1"/>
  <c r="J52" i="1" l="1"/>
  <c r="K52" i="1"/>
  <c r="L52" i="1"/>
  <c r="K45" i="1"/>
  <c r="J45" i="1"/>
  <c r="L45" i="1"/>
  <c r="K37" i="1"/>
  <c r="K42" i="1" s="1"/>
  <c r="J37" i="1"/>
  <c r="L37" i="1"/>
  <c r="J158" i="1"/>
  <c r="L158" i="1"/>
  <c r="J54" i="1"/>
  <c r="K54" i="1"/>
  <c r="L54" i="1"/>
  <c r="K51" i="1"/>
  <c r="J53" i="1"/>
  <c r="K53" i="1"/>
  <c r="L53" i="1"/>
  <c r="J51" i="1" l="1"/>
  <c r="J61" i="1" s="1"/>
  <c r="I51" i="1"/>
  <c r="L51" i="1" s="1"/>
  <c r="L61" i="1" s="1"/>
  <c r="K61" i="1"/>
  <c r="F10" i="1"/>
  <c r="K10" i="1" l="1"/>
  <c r="K16" i="1" s="1"/>
  <c r="J10" i="1"/>
  <c r="L10" i="1"/>
  <c r="L16" i="1" s="1"/>
  <c r="I26" i="1"/>
  <c r="L26" i="1" s="1"/>
  <c r="L42" i="1" s="1"/>
  <c r="J26" i="1"/>
  <c r="J42" i="1" s="1"/>
  <c r="J16" i="1" l="1"/>
  <c r="I186" i="1" l="1"/>
  <c r="L186" i="1" s="1"/>
  <c r="L201" i="1" s="1"/>
  <c r="J186" i="1"/>
  <c r="J201" i="1" s="1"/>
  <c r="F117" i="1" l="1"/>
  <c r="L117" i="1" l="1"/>
  <c r="L123" i="1" s="1"/>
  <c r="C15" i="3"/>
  <c r="K117" i="1"/>
  <c r="K123" i="1" s="1"/>
  <c r="K226" i="1" s="1"/>
  <c r="J117" i="1"/>
  <c r="J123" i="1" s="1"/>
  <c r="C19" i="3"/>
  <c r="C25" i="3" l="1"/>
  <c r="C21" i="3" l="1"/>
  <c r="C17" i="3" l="1"/>
  <c r="C27" i="3" l="1"/>
  <c r="C23" i="3" l="1"/>
  <c r="J224" i="1"/>
  <c r="J226" i="1" s="1"/>
  <c r="C33" i="3" l="1"/>
  <c r="C41" i="3"/>
  <c r="C11" i="3"/>
  <c r="C29" i="3"/>
  <c r="C31" i="3" l="1"/>
  <c r="C39" i="3"/>
  <c r="C9" i="3" l="1"/>
  <c r="C13" i="3" l="1"/>
  <c r="L226" i="1" l="1"/>
  <c r="C37" i="3"/>
  <c r="C35" i="3" l="1"/>
  <c r="H44" i="3" s="1"/>
  <c r="E44" i="3" l="1"/>
  <c r="D44" i="3"/>
  <c r="D45" i="3" s="1"/>
  <c r="F44" i="3"/>
  <c r="G44" i="3"/>
  <c r="E45" i="3" l="1"/>
  <c r="F45" i="3" s="1"/>
  <c r="G45" i="3" s="1"/>
  <c r="H45" i="3" s="1"/>
</calcChain>
</file>

<file path=xl/sharedStrings.xml><?xml version="1.0" encoding="utf-8"?>
<sst xmlns="http://schemas.openxmlformats.org/spreadsheetml/2006/main" count="809" uniqueCount="457">
  <si>
    <t>ITEM</t>
  </si>
  <si>
    <t>DESCRIÇÃO DOS SERVIÇOS</t>
  </si>
  <si>
    <t>UNID.</t>
  </si>
  <si>
    <t>QUANT.</t>
  </si>
  <si>
    <t xml:space="preserve">MATERIAL </t>
  </si>
  <si>
    <t>M. O.</t>
  </si>
  <si>
    <t>PLANILHA ORCAMENTÁRIA</t>
  </si>
  <si>
    <t>m²</t>
  </si>
  <si>
    <t>SINAPI</t>
  </si>
  <si>
    <t>COMPOSIÇÃO</t>
  </si>
  <si>
    <t>01</t>
  </si>
  <si>
    <t>SERVIÇOS PRELIMINARES</t>
  </si>
  <si>
    <t>Locação convencional de obra com gabarito de madeira</t>
  </si>
  <si>
    <t>m³</t>
  </si>
  <si>
    <t>MOVIMENTAÇÃO DE TERRA</t>
  </si>
  <si>
    <t>FUNDAÇÕES</t>
  </si>
  <si>
    <t>m</t>
  </si>
  <si>
    <t>kg</t>
  </si>
  <si>
    <t>SAPATAS</t>
  </si>
  <si>
    <t>Reaterro de vala com compactação manual</t>
  </si>
  <si>
    <t xml:space="preserve">Regularização de fundo de valas </t>
  </si>
  <si>
    <t>unid.</t>
  </si>
  <si>
    <t>Torneira cromada de mesa para lavatório</t>
  </si>
  <si>
    <t>Dispenser para papel toalha</t>
  </si>
  <si>
    <t>Chuveiro comum em plástico, com cano, 3 temperaturas</t>
  </si>
  <si>
    <t>Dispenser saboneteira</t>
  </si>
  <si>
    <t>SERVIÇOS FINAIS</t>
  </si>
  <si>
    <t>Limpeza final de obra</t>
  </si>
  <si>
    <t>INSTALAÇÕES SANITÁRIAS</t>
  </si>
  <si>
    <t>PISOS</t>
  </si>
  <si>
    <t>ESQUADRIAS</t>
  </si>
  <si>
    <t>Porta alumínio venezianada branca 60x160cm com tranca interna (sanitários e chuveiros)</t>
  </si>
  <si>
    <t>Tubo PVC soldável Ø 25 mm, inclusive conexões</t>
  </si>
  <si>
    <t>Tubo PVC soldável Ø 32 mm, inclusive conexões</t>
  </si>
  <si>
    <t>Tubo PVC soldável Ø 40 mm, inclusive conexões</t>
  </si>
  <si>
    <t>Tubo PVC soldável Ø 50 mm, inclusive conexões</t>
  </si>
  <si>
    <t>INSTALAÇÕES HIDRÁULICAS</t>
  </si>
  <si>
    <t>Registro de gaveta com acabamento e canopla cromada 1 1/4", com conexões</t>
  </si>
  <si>
    <t>Registro de gaveta com acabamento e canopla cromada 1", com conexões</t>
  </si>
  <si>
    <t>INSTALAÇÕES ELÉTRICAS</t>
  </si>
  <si>
    <t>ILUMINAÇÃO E TOMADAS</t>
  </si>
  <si>
    <t>1.1</t>
  </si>
  <si>
    <t>1.2</t>
  </si>
  <si>
    <t>1.3</t>
  </si>
  <si>
    <t>2.1</t>
  </si>
  <si>
    <t>2.2</t>
  </si>
  <si>
    <t>3.1</t>
  </si>
  <si>
    <t>3.1.1</t>
  </si>
  <si>
    <t>3.2</t>
  </si>
  <si>
    <t>SUPERESTRUTURA</t>
  </si>
  <si>
    <t>PILARES</t>
  </si>
  <si>
    <t>VIGAS</t>
  </si>
  <si>
    <t>REVESTIMENTOS</t>
  </si>
  <si>
    <t>TOTAL ITEM 1</t>
  </si>
  <si>
    <t>TOTAL ITEM 2</t>
  </si>
  <si>
    <t>Chapisco em parede interna com argamassa traço 1:3 (cimento e areia)</t>
  </si>
  <si>
    <t>TOTAL ITEM 3</t>
  </si>
  <si>
    <t>ALVENARIAS</t>
  </si>
  <si>
    <t>5.2</t>
  </si>
  <si>
    <t>5.1</t>
  </si>
  <si>
    <t>ESQUADRIAS DE MADEIRA</t>
  </si>
  <si>
    <t>ESQUADRIAS DE ALUMÍNIO</t>
  </si>
  <si>
    <t>8.1.1</t>
  </si>
  <si>
    <t>8.2</t>
  </si>
  <si>
    <t>8.2.1</t>
  </si>
  <si>
    <t>8.2.2</t>
  </si>
  <si>
    <t>TOTAL ITEM 8</t>
  </si>
  <si>
    <t>TOTAL ITEM 7</t>
  </si>
  <si>
    <t>TOTAL ITEM 6</t>
  </si>
  <si>
    <t>TOTAL ITEM 4</t>
  </si>
  <si>
    <t>TOTAL ITEM 5</t>
  </si>
  <si>
    <t>8.3</t>
  </si>
  <si>
    <t>8.3.1</t>
  </si>
  <si>
    <t>SISTEMA DE COBERTURA</t>
  </si>
  <si>
    <t>DRENAGEM DE ÁGUAS PLUVIAIS</t>
  </si>
  <si>
    <t>7.3</t>
  </si>
  <si>
    <t>8.1</t>
  </si>
  <si>
    <t>TOTAL ITEM 9</t>
  </si>
  <si>
    <t>unid</t>
  </si>
  <si>
    <t>7.4</t>
  </si>
  <si>
    <t>8.1.2</t>
  </si>
  <si>
    <t>8.1.3</t>
  </si>
  <si>
    <t>8.1.4</t>
  </si>
  <si>
    <t>Massa única ou emboço para fachada com argamassa traço 1:2:8 (cimento, cal e areia), espessura 2,5cm</t>
  </si>
  <si>
    <t>REVESTIMENTO TETO</t>
  </si>
  <si>
    <t>TOTAL ITEM 10</t>
  </si>
  <si>
    <t>COTAÇÃO</t>
  </si>
  <si>
    <t>11.1</t>
  </si>
  <si>
    <t>11.2</t>
  </si>
  <si>
    <t>11.1.1</t>
  </si>
  <si>
    <t>12.1</t>
  </si>
  <si>
    <t>12.2</t>
  </si>
  <si>
    <t>12.3</t>
  </si>
  <si>
    <t>11.2.1</t>
  </si>
  <si>
    <t>11.2.2</t>
  </si>
  <si>
    <t>11.2.3</t>
  </si>
  <si>
    <t>11.2.4</t>
  </si>
  <si>
    <t>PINTURAS E ACABAMENTOS</t>
  </si>
  <si>
    <t>LOUÇAS, METAIS E MOBILIÁRIO</t>
  </si>
  <si>
    <t>4.1</t>
  </si>
  <si>
    <t>4.2</t>
  </si>
  <si>
    <t>4.3</t>
  </si>
  <si>
    <t>4.3.1</t>
  </si>
  <si>
    <t>LAJES</t>
  </si>
  <si>
    <t>8.3.2</t>
  </si>
  <si>
    <t>3.1.2</t>
  </si>
  <si>
    <t>3.1.3</t>
  </si>
  <si>
    <t>3.1.4</t>
  </si>
  <si>
    <t>Calha em chapa galvanizado com pintura</t>
  </si>
  <si>
    <t xml:space="preserve">Rufo chapa galvanizada </t>
  </si>
  <si>
    <t>Tubo de queda chapa galvanizado com pintura</t>
  </si>
  <si>
    <t>Tubo de PVC, para água pluvial, Ø100mm, fornecimento e instalação (tubo de encaminhamento)</t>
  </si>
  <si>
    <t>6.1</t>
  </si>
  <si>
    <t>6.2</t>
  </si>
  <si>
    <t>6.3</t>
  </si>
  <si>
    <t>6.4</t>
  </si>
  <si>
    <t>Alvenaria de vedação com blocos cerâmicos - paredes internas, assentamento com argamassa traço 1:2:8 (cimento, cal e areia)</t>
  </si>
  <si>
    <t>Impermeabilização de superfície com tinta betuminosa em fundações, 2 demãos (faces laterais e superior)</t>
  </si>
  <si>
    <t xml:space="preserve">COTAÇÃO </t>
  </si>
  <si>
    <t>02</t>
  </si>
  <si>
    <t>TOTAL ITEM 11</t>
  </si>
  <si>
    <t>TOTAL ITEM 12</t>
  </si>
  <si>
    <t>9.1</t>
  </si>
  <si>
    <t>9.2</t>
  </si>
  <si>
    <t>CUSTO TOTAL COM BDI</t>
  </si>
  <si>
    <t>3.2.1</t>
  </si>
  <si>
    <t>3.2.2</t>
  </si>
  <si>
    <t>3.2.3</t>
  </si>
  <si>
    <t>3.2.4</t>
  </si>
  <si>
    <t>3.2.5</t>
  </si>
  <si>
    <t>4.1.1</t>
  </si>
  <si>
    <t>4.1.2</t>
  </si>
  <si>
    <t>4.1.3</t>
  </si>
  <si>
    <t>4.1.4</t>
  </si>
  <si>
    <t>4.2.1</t>
  </si>
  <si>
    <t>4.2.2</t>
  </si>
  <si>
    <t>4.2.3</t>
  </si>
  <si>
    <t>4.2.4</t>
  </si>
  <si>
    <t>7.1</t>
  </si>
  <si>
    <t>7.2</t>
  </si>
  <si>
    <t>7.5</t>
  </si>
  <si>
    <t>10.1</t>
  </si>
  <si>
    <t>10.2</t>
  </si>
  <si>
    <t>10.3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</si>
  <si>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</si>
  <si>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</si>
  <si>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</si>
  <si>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</si>
  <si>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</si>
  <si>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</si>
  <si>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</si>
  <si>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</si>
  <si>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</si>
  <si>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</si>
  <si>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</si>
  <si>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</si>
  <si>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</si>
  <si>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</si>
  <si>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</si>
  <si>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</si>
  <si>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</si>
  <si>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</si>
  <si>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</si>
  <si>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</si>
  <si>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</si>
  <si>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</si>
  <si>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</si>
  <si>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</si>
  <si>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</si>
  <si>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</si>
  <si>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03</t>
  </si>
  <si>
    <t>4.4</t>
  </si>
  <si>
    <t>Verga e contraverga em concreto FC=20MPA e  Aço=CA50, 6,3mm</t>
  </si>
  <si>
    <t xml:space="preserve">Porta de madeira semi-oca 80x210cm pintada, 3,5cm, incluso dobradiças, guarnição (4,5cm), batentes e fechadura de embutir para porta externa </t>
  </si>
  <si>
    <t>Interruptor simples 10A (1 módulo) com suporte e placa branca, fornecimento e instalação</t>
  </si>
  <si>
    <t>Interruptor simples 10A (2 módulos) com suporte e placa branca, fornecimento e instalação</t>
  </si>
  <si>
    <t>Interruptor simples  (1 módulo) com 1 tomada 2P+T 10 A,com suporte e placa branca, fornecimento e instalação</t>
  </si>
  <si>
    <t>Quadro de distribuição de energia - 18 disjuntores termomagnético monopolares, com barramento trifásico e neutro, fornecimento e instalação</t>
  </si>
  <si>
    <t>VERGAS E CINTAS</t>
  </si>
  <si>
    <t>PREFEITURA MUNICIPAL DE COTIPORÃ</t>
  </si>
  <si>
    <t>Régua madeira de pinho com pintura com ganchos cromados (medidas conforme projeto)</t>
  </si>
  <si>
    <t>GRANITOS E BASALTOS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</si>
  <si>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</si>
  <si>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</si>
  <si>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</si>
  <si>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</si>
  <si>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</si>
  <si>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</si>
  <si>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</si>
  <si>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</si>
  <si>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</si>
  <si>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</si>
  <si>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</si>
  <si>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</si>
  <si>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14.15</t>
  </si>
  <si>
    <t>14.16</t>
  </si>
  <si>
    <t>14.17</t>
  </si>
  <si>
    <t>15.1</t>
  </si>
  <si>
    <t>TOTAL ITEM 14</t>
  </si>
  <si>
    <t>TOTAL ITEM 13</t>
  </si>
  <si>
    <t>Entrada de energia elétrica trifásica, poste de concreto - inclusive cabeamento, caixa para medidor e aterramento</t>
  </si>
  <si>
    <t>Soleira em basalto lustrado, l=20cm, e=2cm</t>
  </si>
  <si>
    <t>Reboco de parede com argamassa traço 1:3 (cal e areia fina), espessura 1,00cm</t>
  </si>
  <si>
    <t>Disjuntor termomagnético tripolar 60A, fornecimento e instalação</t>
  </si>
  <si>
    <t>Disjuntor termomagnético monopolar 10 a 30A, fornecimento e instalação</t>
  </si>
  <si>
    <t>un</t>
  </si>
  <si>
    <t>Dispositivo de proteção contra surtos de tensão 40kA/175V, fornecimento e instalação</t>
  </si>
  <si>
    <t>Dispositivo diferencial residual 63A, fornecimento e instalação</t>
  </si>
  <si>
    <t>Banco em 3 réguas de madeira maciça 11cm, espessura 3,0mm, incluindo fixação e pintura</t>
  </si>
  <si>
    <t>TOTAL ITEM 17</t>
  </si>
  <si>
    <t>TOTAL ITEM 16</t>
  </si>
  <si>
    <t>17.1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</si>
  <si>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</si>
  <si>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</si>
  <si>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</si>
  <si>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</si>
  <si>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</si>
  <si>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</si>
  <si>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</si>
  <si>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</si>
  <si>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</si>
  <si>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</si>
  <si>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</si>
  <si>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</si>
  <si>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</si>
  <si>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</si>
  <si>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</si>
  <si>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</si>
  <si>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</si>
  <si>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mês</t>
  </si>
  <si>
    <t>Joelho PVC soldável 90º água fria 25mm</t>
  </si>
  <si>
    <t>Joelho PVC soldável 90º água fria 32mm</t>
  </si>
  <si>
    <t>Bucha PVC de redução soldável curta 50 mm - 40 mm</t>
  </si>
  <si>
    <t>Bucha PVC de redução soldável curta 50 mm - 32 mm</t>
  </si>
  <si>
    <t>Bucha PVC de redução soldável longa 40 mm - 25 mm</t>
  </si>
  <si>
    <t xml:space="preserve">Joelho PVC de redução 90º soldável com bucha de latão 25 mm </t>
  </si>
  <si>
    <t>Tê PVC 25 mm</t>
  </si>
  <si>
    <t>Tê PVC 32 mm</t>
  </si>
  <si>
    <t>Tê PVC 50 mm</t>
  </si>
  <si>
    <t>Tê PVC de redução 90º soldável 32 mm - 25 mm</t>
  </si>
  <si>
    <t>Tê PVC de redução 90º soldável 40 mm - 32 mm</t>
  </si>
  <si>
    <t>Tê PVC de redução 90º soldável 50 mm - 40 mm</t>
  </si>
  <si>
    <t>Luva redução PVC soldável 32 mm - 25 mm</t>
  </si>
  <si>
    <t>Luva redução PVC soldável 40 mm - 32 mm</t>
  </si>
  <si>
    <t>Luva redução PVC soldável 50 mm - 25 mm</t>
  </si>
  <si>
    <t>Registro de pressão com acabamento e canopla cromados - Ø 3/4"</t>
  </si>
  <si>
    <t>Caixa Sifonada 150x150x50 mm com grelha quadrada branca</t>
  </si>
  <si>
    <t>Ralo sifonado PVC com grelha branca, quadrado, 100 X  40 mm, junta soldável</t>
  </si>
  <si>
    <t>Terminal de ventilação, série normal, 50 mm</t>
  </si>
  <si>
    <t>Tubo de PVC Série Normal DN 100 mm</t>
  </si>
  <si>
    <t>Tubo de PVC Série Normal DN 50 mm</t>
  </si>
  <si>
    <t>Tubo de PVC Série Normal DN 40 mm</t>
  </si>
  <si>
    <t>Curva PVC 45º esgoto 100 mm</t>
  </si>
  <si>
    <t>Curva PVC 45º esgoto 40 mm</t>
  </si>
  <si>
    <t>Junção PVC esgoto 100 mm - 100 mm</t>
  </si>
  <si>
    <t>Junção PVC esgoto 40 mm - 40 mm</t>
  </si>
  <si>
    <t xml:space="preserve">Luminária tipo tartaruga para área externa, alumínio branca </t>
  </si>
  <si>
    <t>14.18</t>
  </si>
  <si>
    <t>Tubo de PVC Série Normal DN 75 mm</t>
  </si>
  <si>
    <t>14.19</t>
  </si>
  <si>
    <t>14.20</t>
  </si>
  <si>
    <t>14.21</t>
  </si>
  <si>
    <t>Curva PVC 45º esgoto 50 mm</t>
  </si>
  <si>
    <t>Curva PVC 45º esgoto 75 mm</t>
  </si>
  <si>
    <t>Bucha de redução, PVC 50 mm - 40 mm para esgoto</t>
  </si>
  <si>
    <t>CUSTO TOTAL (R$) C/ BDI</t>
  </si>
  <si>
    <t>VALOR TOTAL COM BDI (R$)</t>
  </si>
  <si>
    <t>SINAPI-I</t>
  </si>
  <si>
    <t>Placa de obra em chapa galvanizada, adesivada (2,00x1,125m)</t>
  </si>
  <si>
    <t>Locação de container 2,30 x 6,00, alt. 2,50 m, com 1 sanitário, para escritório/depósito, completo, sem divisórias internas</t>
  </si>
  <si>
    <t xml:space="preserve">Execução de central de armadura em canteiro de obra </t>
  </si>
  <si>
    <t xml:space="preserve">Execução de central e formas, produção de argamassa ou concreto em canteiro de obras </t>
  </si>
  <si>
    <t>93582</t>
  </si>
  <si>
    <t>93583</t>
  </si>
  <si>
    <t>99058</t>
  </si>
  <si>
    <t>Locação de ponto para referência topográfica</t>
  </si>
  <si>
    <t>1.4</t>
  </si>
  <si>
    <t>1.5</t>
  </si>
  <si>
    <t>1.6</t>
  </si>
  <si>
    <t>1.7</t>
  </si>
  <si>
    <t>2.3</t>
  </si>
  <si>
    <t>FONTE</t>
  </si>
  <si>
    <t>CÓDIGO</t>
  </si>
  <si>
    <t>Fabricação, montagem e demontagem de forma de madeira em tábuas para sapatas, com reaproveitamento</t>
  </si>
  <si>
    <t>3.3</t>
  </si>
  <si>
    <t>PILARES DE ARRANQUE</t>
  </si>
  <si>
    <t>VIGAS DE BALDRAME</t>
  </si>
  <si>
    <t>Montagem e desmontagem de forma de madeira de pilares retangulares, com reaporveitamento</t>
  </si>
  <si>
    <t>Concreto Bombeado fck= 25MPa; incluindo lançamento, adensamento e acabamento</t>
  </si>
  <si>
    <t>Armação de sapata com aço CA-50 Ø 8mm, incluso fornecimento, corte, dobra e colocação</t>
  </si>
  <si>
    <t>Armação de aço CA-60 Ø 5,0mm; incluso fornecimento, corte, dobra e colocação</t>
  </si>
  <si>
    <t>Armação de aço CA-50 Ø 10mm; incluso fornecimento, corte, dobra e colocação</t>
  </si>
  <si>
    <t>Armação de aço CA-50 Ø 12,5mm; incluso fornecimento, corte, dobra e colocação</t>
  </si>
  <si>
    <t>3.3.1</t>
  </si>
  <si>
    <t>3.3.2</t>
  </si>
  <si>
    <t>3.3.3</t>
  </si>
  <si>
    <t>3.3.4</t>
  </si>
  <si>
    <t>3.3.5</t>
  </si>
  <si>
    <t>3.3.6</t>
  </si>
  <si>
    <t>Lastro de concreto magro (e=3,0 cm) - preparo mecânico</t>
  </si>
  <si>
    <t>Montagem e desmontagem de forma de madeira para viga de baldrame, com reaproveitamento</t>
  </si>
  <si>
    <t>Armação de aço CA-50 Ø 8,0mm; incluso fornecimento, corte, dobra e colocação</t>
  </si>
  <si>
    <t>2.4</t>
  </si>
  <si>
    <t xml:space="preserve">Montagem e desmontagem de formas de madeira para pilares - com reaproveitamento </t>
  </si>
  <si>
    <t>4.1.5</t>
  </si>
  <si>
    <t>Armação de aço CA-60 Ø 10,0mm; incluso fornecimento, corte, dobra e colocação</t>
  </si>
  <si>
    <t>Armação de aço CA-60 Ø 12,5 mm; incluso fornecimento, corte, dobra e colocação</t>
  </si>
  <si>
    <t>Montagem e desmontagem de formas de vigas, com  reaproveitamento, incluiso escoramento</t>
  </si>
  <si>
    <t>4.2.5</t>
  </si>
  <si>
    <t>4.2.6</t>
  </si>
  <si>
    <t>4.4.1</t>
  </si>
  <si>
    <t>Alvenaria de vedação com blocos cerâmicos 14x19x39 cm - paredes externas, assentamento com argamassa traço 1:2:8 (cimento, cal e areia)</t>
  </si>
  <si>
    <t>Trama de madeira composta por terças para telhas metálicas</t>
  </si>
  <si>
    <t>Fabricação e intalação de meia tesoura para telha metálica</t>
  </si>
  <si>
    <t>Peitoril basalto levigado com pingadeira, l=22cm, e=2cm</t>
  </si>
  <si>
    <t>Divisória sanitária, tipo cabine, em granito cinza polido, esp=3cm</t>
  </si>
  <si>
    <t>Portinhola madeira (acesso ao forro)</t>
  </si>
  <si>
    <t>Vaso santário sifonado com caixa acoplada louça branca, incluso conjunto de ligação, assento e engate flexível em metal cromado</t>
  </si>
  <si>
    <t xml:space="preserve">Porta papel higiêncio de parede em metal cromado </t>
  </si>
  <si>
    <t>Lavatório louça branca, 45x55cm, com coluna - incluso válvula cromada, sifão plástico e engate flexível em metal cromado</t>
  </si>
  <si>
    <t>Barra de apoio 80cm, alumínio, cor cromada - diâmetro mínimo 3,00cm</t>
  </si>
  <si>
    <t>Barra de apoio lateral para lavatório em "U" (prof = 30cm, alt = 20cm), alumínio, cor cromada</t>
  </si>
  <si>
    <t>Espellho com moldura em madeira ecológica, pintura cor preta - 40x60cm</t>
  </si>
  <si>
    <t>Saboneteira de parede em metal cromado</t>
  </si>
  <si>
    <t>Mictório sifonado de louça branca com pertences, com válvula automática de pressão 1/2'' com canopla cromada e conjunto de fixação</t>
  </si>
  <si>
    <t>Lavatório louça branca suspenso,30x42cm cm, incluso válvula cromada e engate flexívelem metal cromado (banheiro PNE)</t>
  </si>
  <si>
    <t>Sifao copo cromado para lavatório suspenso (banheiro PNE)</t>
  </si>
  <si>
    <t xml:space="preserve">Joelho PVC de redução 90º soldável com bucha de latão 20 mm </t>
  </si>
  <si>
    <t>Joelho PVC soldável 90º água fria 20mm</t>
  </si>
  <si>
    <t>Tubo PVC soldável Ø 20 mm, inclusive conexões</t>
  </si>
  <si>
    <t>Rufo chapa galvanizada (chaminé)</t>
  </si>
  <si>
    <t>Alvenaria de tijolo refratário</t>
  </si>
  <si>
    <t>Alvenaria de apoio para bancos dos vestiários</t>
  </si>
  <si>
    <t>Caixa de passagem em concreto 60x60x50cm, fornecimento e instalação, fundo brita</t>
  </si>
  <si>
    <t>REVESTIMENTO PAREDES INTERNAS</t>
  </si>
  <si>
    <t xml:space="preserve">Chapisco em fachada com argamassa traço 1:3 (cimento e areia) </t>
  </si>
  <si>
    <t>Chapisco aplicado no teto, argamassa raço 1:4</t>
  </si>
  <si>
    <t>Massa única para recebimento de pintura aplicada manualmente em teto</t>
  </si>
  <si>
    <t>Emboço para parede em argamassa traço 1:2:8, aplicado manualmente, espessura 2,00cm</t>
  </si>
  <si>
    <t>Chapeu aletado para churrasqueiram em aço galvanizado com pintura epoxi</t>
  </si>
  <si>
    <t>Laje premoldada para forro, inclusive lajotas, armação e capeamento (e=5cm) e escoramento</t>
  </si>
  <si>
    <t>101979</t>
  </si>
  <si>
    <t>6.5</t>
  </si>
  <si>
    <t>6.6</t>
  </si>
  <si>
    <t>Engenheiro Civil de obra (2 visitas por semana)</t>
  </si>
  <si>
    <t>Escavação manual de vala para viga de baldrame</t>
  </si>
  <si>
    <t>Aterro apiloado em camadas de 0,20 m com material argilo-arenoso (entre baldrames)</t>
  </si>
  <si>
    <t>Cumeeira PVC Colonial (central)</t>
  </si>
  <si>
    <t>Cumeeira PVC Colonial (capa lateral)</t>
  </si>
  <si>
    <t>6.7</t>
  </si>
  <si>
    <t xml:space="preserve">Telhamento com telha de PVC Colonial, 2,5mm </t>
  </si>
  <si>
    <t>04</t>
  </si>
  <si>
    <t>VALOR (R$)</t>
  </si>
  <si>
    <t>MOVIMENTO DE TERRA PARA FUNDAÇÕES</t>
  </si>
  <si>
    <t xml:space="preserve">FUNDAÇÕES </t>
  </si>
  <si>
    <t xml:space="preserve">SUPERESTRUTURA </t>
  </si>
  <si>
    <t xml:space="preserve">SISTEMAS DE COBERTURA </t>
  </si>
  <si>
    <t>MESES</t>
  </si>
  <si>
    <t>Porcelanato assentado em paredes internas com argamassa colante , placa 60x60 cm, (inclusive rejuntamento)</t>
  </si>
  <si>
    <t>Reboco com argamassa e aditivo impermeabilizante e=2cm (paredes dos vestiários - fachada leste)</t>
  </si>
  <si>
    <t xml:space="preserve">DRENAGENS DE ÁGUAS PLUVIAIS </t>
  </si>
  <si>
    <t>11.1.2</t>
  </si>
  <si>
    <t>11.1.3</t>
  </si>
  <si>
    <t xml:space="preserve">Emassamento parede e teto, 2 demãos </t>
  </si>
  <si>
    <t>9.3</t>
  </si>
  <si>
    <t>Pintura em látex acrílico sobre paredes internas e externas, 2 demãos</t>
  </si>
  <si>
    <t>Impermeabilização de superfície com manta asfáltica, 2 demãos (parede enterrada, fachada leste)</t>
  </si>
  <si>
    <t>Revestimento cerâmico para piso, 60x60cm, inclusive rejuntamento</t>
  </si>
  <si>
    <t xml:space="preserve">Porta de madeira semi-oca 90x210cm pintada, 3,5cm, incluso dobradiças, guarnição (4,5cm), batentes e fechadura de embutir para porta externa </t>
  </si>
  <si>
    <t>12.4</t>
  </si>
  <si>
    <t>12.5</t>
  </si>
  <si>
    <t>Pavimentação área externa, em basalto serrado regular, inclusive deraus escada</t>
  </si>
  <si>
    <t>Janela basculante alumínio com pintura eletrostática branca, vidro mini boreal, 90x60m, conforme projeto (JA1)</t>
  </si>
  <si>
    <t>Janela basculante alumínio com vidro mini boreal, 180x60cm, conforme projeto (JA2)</t>
  </si>
  <si>
    <t>Janelade correr 3 folhas, em alumínio com vidro mini boreal, 295x110cm, conforme projeto (JA3)</t>
  </si>
  <si>
    <t>Pintura em látexacrílico sobre teto, 2 demãos</t>
  </si>
  <si>
    <t>05</t>
  </si>
  <si>
    <t>Divisória mictórioem granito cinza polido 1,20x0,5 m, fixada na parede</t>
  </si>
  <si>
    <t>Bancada granitio cinza fixada com mão francesa (copa/bar) 3,5x0,6m</t>
  </si>
  <si>
    <t>Cabo de cobre flexível, isolado, seção de 2,5mm²; anti-chama 450/750V</t>
  </si>
  <si>
    <t>Cabo de cobre flexível, isolado, seção de 4mm²; anti-chama 450/750V</t>
  </si>
  <si>
    <t>Cabo de cobre flexível, isolado, seção de 6mm²; anti-chama 450/750V</t>
  </si>
  <si>
    <t>Cabo de cobre flexível, isolado, seção de 10mm²; anti-chama 450/750V</t>
  </si>
  <si>
    <t>Eletroduto PVC flexível corrugado reforçado Ø 25mm, fornecimento e instalação</t>
  </si>
  <si>
    <t>Eletroduto PVC flexível corrugado reforçado Ø 32mm, fornecimento e instalação</t>
  </si>
  <si>
    <t>Eletroduto PVC rígido roscável  Ø 40mm, fornecimento e instalação</t>
  </si>
  <si>
    <t>5.3</t>
  </si>
  <si>
    <t>5.4</t>
  </si>
  <si>
    <t>5.5</t>
  </si>
  <si>
    <t>5.6</t>
  </si>
  <si>
    <t>Dreno em muro, executado em pé do muro com tubo de PVC corrugado perfurado, enchimeto com brita envolvido em manta textil</t>
  </si>
  <si>
    <t>102772</t>
  </si>
  <si>
    <t>ALVENARIAS, MUROS E ESCADA</t>
  </si>
  <si>
    <t>8.1.5</t>
  </si>
  <si>
    <t>8.2.3</t>
  </si>
  <si>
    <t>06</t>
  </si>
  <si>
    <t>07</t>
  </si>
  <si>
    <t>08</t>
  </si>
  <si>
    <t>Luminária tipo calha, de sobrepor, com reator de partida rápida e lâmpada fluorescente 2x20Wm completa - 120CM</t>
  </si>
  <si>
    <t>LIMPEZA FINAL</t>
  </si>
  <si>
    <t>14.22</t>
  </si>
  <si>
    <t>Cuba dupla de inox</t>
  </si>
  <si>
    <t>Torneira de mesa para cozinha, bica móvel, cromada</t>
  </si>
  <si>
    <t>Caixa de passagem em concreto 60x60x50cm, fornecimento e instalação</t>
  </si>
  <si>
    <t>Caixa de gordura, diâmetro intero 0,40m</t>
  </si>
  <si>
    <t>Junção PVC esgoto 50 mm - 40 mm</t>
  </si>
  <si>
    <t xml:space="preserve">Reservatório polietileno 1000 litros, inclusive peças e conexões de alimentação (com bóia), extravazão, limpeza, ventilação e saída (abastecimento) </t>
  </si>
  <si>
    <t>09</t>
  </si>
  <si>
    <t>10</t>
  </si>
  <si>
    <t>11</t>
  </si>
  <si>
    <t>12</t>
  </si>
  <si>
    <t>13</t>
  </si>
  <si>
    <t>Contrapiso de concreto não-estrutural, espessura 5cm e preparo mecânico</t>
  </si>
  <si>
    <t>10.4</t>
  </si>
  <si>
    <t>16.18</t>
  </si>
  <si>
    <t>5.7</t>
  </si>
  <si>
    <t>102073</t>
  </si>
  <si>
    <t>Escada em concreto armadaro</t>
  </si>
  <si>
    <t>INSTALAÇÃO HIDRÁULICAS</t>
  </si>
  <si>
    <t>Contenção de talude fachada leste (divisa com o campo de futebol)</t>
  </si>
  <si>
    <t>INSTALAÇÃO ELÉTRICAS</t>
  </si>
  <si>
    <t>PLANEJAMENTO / CRONOGRAMA</t>
  </si>
  <si>
    <t>BDI</t>
  </si>
  <si>
    <t xml:space="preserve">Valores totais mensais </t>
  </si>
  <si>
    <t xml:space="preserve">Total acumulado </t>
  </si>
  <si>
    <r>
      <t xml:space="preserve">Local: </t>
    </r>
    <r>
      <rPr>
        <sz val="10"/>
        <color theme="1"/>
        <rFont val="Arial"/>
        <family val="2"/>
      </rPr>
      <t>Rua 1º de Maio, nº 200 - Cotiporã RS</t>
    </r>
  </si>
  <si>
    <r>
      <t xml:space="preserve">Obra: </t>
    </r>
    <r>
      <rPr>
        <sz val="10"/>
        <color theme="1"/>
        <rFont val="Arial"/>
        <family val="2"/>
      </rPr>
      <t>SEDE ESPORTIVA COM VESTIÁRIOS</t>
    </r>
  </si>
  <si>
    <r>
      <t xml:space="preserve">Data: </t>
    </r>
    <r>
      <rPr>
        <sz val="10"/>
        <color theme="1"/>
        <rFont val="Arial"/>
        <family val="2"/>
      </rPr>
      <t>Dezembro 2021</t>
    </r>
  </si>
  <si>
    <t>Rodapé porcelanato embutido (alinhado com o reboco)</t>
  </si>
  <si>
    <t>Tanque séptico circular, em concreto pré moldado, diâmetro 1,70m, altura 2,50m - volume útil: 3463,6 L</t>
  </si>
  <si>
    <t>Sumidouro em alvenaria de tijolo cerâmico maciço diam=1,5 m e altura 5,00 m, com tampa de concreto armado</t>
  </si>
  <si>
    <t>Filtro anaeróbio -  em concreto pré moldado, diâmetro 1,70m, altura 2,50m</t>
  </si>
  <si>
    <t>TOTAL ITEM 15</t>
  </si>
  <si>
    <t>REVESTIMENTO PAREDES EXTERNAS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</si>
  <si>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</si>
  <si>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</si>
  <si>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</si>
  <si>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</si>
  <si>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</si>
  <si>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</si>
  <si>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</si>
  <si>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</si>
  <si>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</si>
  <si>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</si>
  <si>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</si>
  <si>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</si>
  <si>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15.1.13</t>
  </si>
  <si>
    <t>15.1.14</t>
  </si>
  <si>
    <t>15.1.15</t>
  </si>
  <si>
    <t>15.1.16</t>
  </si>
  <si>
    <t>15.1.17</t>
  </si>
  <si>
    <t>15.1.18</t>
  </si>
  <si>
    <t xml:space="preserve">VALOR UNIT. C/ BDI (R$) </t>
  </si>
  <si>
    <t>CUSTO UNITÁRIO C/ BDI (R$)</t>
  </si>
  <si>
    <r>
      <t xml:space="preserve">Local: </t>
    </r>
    <r>
      <rPr>
        <sz val="13"/>
        <color theme="1"/>
        <rFont val="Arial"/>
        <family val="2"/>
      </rPr>
      <t>Rua 1º de Maio, nº 200 - Cotiporã RS</t>
    </r>
  </si>
  <si>
    <r>
      <t xml:space="preserve">Obra: </t>
    </r>
    <r>
      <rPr>
        <sz val="13"/>
        <color theme="1"/>
        <rFont val="Arial"/>
        <family val="2"/>
      </rPr>
      <t>SEDE ESPORTIVA COM VESTIÁRIOS</t>
    </r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</si>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</sst>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#,##0.000"/>
    <numFmt numFmtId="167" formatCode="#,##0.0000"/>
    <numFmt numFmtId="168" formatCode="_-&quot;R$&quot;\ * #,##0.0000_-;\-&quot;R$&quot;\ * #,##0.0000_-;_-&quot;R$&quot;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Arial"/>
      <family val="2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sz val="11.5"/>
      <color theme="1"/>
      <name val="Calibri"/>
      <family val="2"/>
      <scheme val="minor"/>
    </font>
    <font>
      <sz val="11.5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2" fillId="0" borderId="45" xfId="0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2" borderId="21" xfId="1" applyFont="1" applyFill="1" applyBorder="1" applyAlignment="1">
      <alignment horizontal="center"/>
    </xf>
    <xf numFmtId="0" fontId="11" fillId="2" borderId="17" xfId="1" applyFont="1" applyFill="1" applyBorder="1" applyAlignment="1">
      <alignment horizontal="center"/>
    </xf>
    <xf numFmtId="0" fontId="11" fillId="2" borderId="18" xfId="1" applyFont="1" applyFill="1" applyBorder="1" applyAlignment="1">
      <alignment horizontal="center"/>
    </xf>
    <xf numFmtId="0" fontId="11" fillId="0" borderId="19" xfId="1" applyFont="1" applyBorder="1"/>
    <xf numFmtId="0" fontId="11" fillId="0" borderId="8" xfId="1" applyFont="1" applyBorder="1" applyAlignment="1">
      <alignment horizontal="center"/>
    </xf>
    <xf numFmtId="0" fontId="11" fillId="0" borderId="8" xfId="1" applyFont="1" applyBorder="1" applyAlignment="1">
      <alignment horizontal="right"/>
    </xf>
    <xf numFmtId="0" fontId="11" fillId="0" borderId="20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49" fontId="11" fillId="0" borderId="6" xfId="1" applyNumberFormat="1" applyFont="1" applyBorder="1"/>
    <xf numFmtId="9" fontId="11" fillId="2" borderId="6" xfId="9" applyFont="1" applyFill="1" applyBorder="1" applyAlignment="1">
      <alignment horizontal="center"/>
    </xf>
    <xf numFmtId="10" fontId="12" fillId="0" borderId="6" xfId="9" applyNumberFormat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1" fillId="0" borderId="6" xfId="1" applyFont="1" applyBorder="1"/>
    <xf numFmtId="165" fontId="11" fillId="0" borderId="6" xfId="1" applyNumberFormat="1" applyFont="1" applyBorder="1" applyAlignment="1">
      <alignment horizontal="center"/>
    </xf>
    <xf numFmtId="9" fontId="12" fillId="0" borderId="6" xfId="9" applyFont="1" applyFill="1" applyBorder="1" applyAlignment="1">
      <alignment horizontal="center"/>
    </xf>
    <xf numFmtId="9" fontId="12" fillId="0" borderId="13" xfId="9" applyFont="1" applyFill="1" applyBorder="1" applyAlignment="1">
      <alignment horizontal="center"/>
    </xf>
    <xf numFmtId="165" fontId="11" fillId="0" borderId="13" xfId="1" applyNumberFormat="1" applyFont="1" applyBorder="1" applyAlignment="1">
      <alignment horizontal="center"/>
    </xf>
    <xf numFmtId="9" fontId="11" fillId="0" borderId="6" xfId="9" applyFont="1" applyFill="1" applyBorder="1" applyAlignment="1">
      <alignment horizontal="center"/>
    </xf>
    <xf numFmtId="9" fontId="11" fillId="2" borderId="13" xfId="9" applyFont="1" applyFill="1" applyBorder="1" applyAlignment="1">
      <alignment horizontal="center"/>
    </xf>
    <xf numFmtId="9" fontId="11" fillId="0" borderId="13" xfId="9" applyFont="1" applyFill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24" xfId="1" applyFont="1" applyBorder="1"/>
    <xf numFmtId="165" fontId="12" fillId="0" borderId="24" xfId="8" applyFont="1" applyBorder="1"/>
    <xf numFmtId="0" fontId="11" fillId="0" borderId="24" xfId="1" applyFont="1" applyBorder="1" applyAlignment="1">
      <alignment horizontal="center"/>
    </xf>
    <xf numFmtId="165" fontId="0" fillId="0" borderId="0" xfId="0" applyNumberFormat="1"/>
    <xf numFmtId="43" fontId="0" fillId="0" borderId="0" xfId="0" applyNumberFormat="1"/>
    <xf numFmtId="0" fontId="0" fillId="0" borderId="42" xfId="0" applyBorder="1"/>
    <xf numFmtId="0" fontId="0" fillId="0" borderId="45" xfId="0" applyBorder="1" applyAlignment="1">
      <alignment horizontal="center"/>
    </xf>
    <xf numFmtId="0" fontId="0" fillId="0" borderId="36" xfId="0" applyBorder="1" applyAlignment="1">
      <alignment horizontal="center"/>
    </xf>
    <xf numFmtId="10" fontId="12" fillId="0" borderId="13" xfId="9" applyNumberFormat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11" fillId="0" borderId="47" xfId="1" applyFont="1" applyBorder="1"/>
    <xf numFmtId="0" fontId="11" fillId="0" borderId="0" xfId="1" applyFont="1" applyBorder="1"/>
    <xf numFmtId="165" fontId="12" fillId="0" borderId="0" xfId="8" applyFont="1" applyBorder="1"/>
    <xf numFmtId="0" fontId="11" fillId="0" borderId="0" xfId="1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164" fontId="11" fillId="2" borderId="17" xfId="5" applyFont="1" applyFill="1" applyBorder="1" applyAlignment="1"/>
    <xf numFmtId="164" fontId="11" fillId="2" borderId="18" xfId="5" applyFont="1" applyFill="1" applyBorder="1" applyAlignment="1"/>
    <xf numFmtId="164" fontId="11" fillId="2" borderId="22" xfId="5" applyFont="1" applyFill="1" applyBorder="1" applyAlignment="1"/>
    <xf numFmtId="164" fontId="10" fillId="2" borderId="5" xfId="5" applyFont="1" applyFill="1" applyBorder="1" applyAlignment="1"/>
    <xf numFmtId="0" fontId="6" fillId="0" borderId="4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40" xfId="0" applyFont="1" applyBorder="1" applyAlignment="1">
      <alignment vertical="center"/>
    </xf>
    <xf numFmtId="49" fontId="5" fillId="0" borderId="40" xfId="0" applyNumberFormat="1" applyFont="1" applyBorder="1" applyAlignment="1">
      <alignment horizontal="left" vertical="center"/>
    </xf>
    <xf numFmtId="0" fontId="0" fillId="0" borderId="47" xfId="0" applyBorder="1"/>
    <xf numFmtId="0" fontId="0" fillId="0" borderId="31" xfId="0" applyBorder="1" applyAlignment="1">
      <alignment horizontal="center"/>
    </xf>
    <xf numFmtId="0" fontId="0" fillId="0" borderId="44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2" fontId="7" fillId="0" borderId="0" xfId="4" applyNumberFormat="1" applyFont="1" applyAlignment="1">
      <alignment horizontal="center" vertical="center"/>
    </xf>
    <xf numFmtId="2" fontId="0" fillId="0" borderId="0" xfId="4" applyNumberFormat="1" applyFont="1" applyAlignment="1">
      <alignment horizontal="center" vertical="center"/>
    </xf>
    <xf numFmtId="43" fontId="7" fillId="0" borderId="0" xfId="4" applyNumberFormat="1" applyFont="1" applyAlignment="1">
      <alignment vertical="center"/>
    </xf>
    <xf numFmtId="43" fontId="0" fillId="0" borderId="0" xfId="4" applyNumberFormat="1" applyFont="1" applyAlignment="1">
      <alignment vertical="center"/>
    </xf>
    <xf numFmtId="164" fontId="0" fillId="0" borderId="0" xfId="5" applyFont="1"/>
    <xf numFmtId="168" fontId="0" fillId="0" borderId="0" xfId="5" applyNumberFormat="1" applyFont="1"/>
    <xf numFmtId="0" fontId="7" fillId="0" borderId="0" xfId="0" applyFont="1" applyAlignment="1">
      <alignment horizontal="center" vertical="center"/>
    </xf>
    <xf numFmtId="0" fontId="13" fillId="0" borderId="45" xfId="0" applyFont="1" applyBorder="1" applyAlignment="1">
      <alignment vertical="center"/>
    </xf>
    <xf numFmtId="2" fontId="14" fillId="0" borderId="45" xfId="4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left" vertical="center"/>
    </xf>
    <xf numFmtId="43" fontId="15" fillId="0" borderId="45" xfId="4" applyNumberFormat="1" applyFont="1" applyBorder="1" applyAlignment="1">
      <alignment horizontal="left" vertical="center"/>
    </xf>
    <xf numFmtId="43" fontId="15" fillId="0" borderId="36" xfId="4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2" fontId="16" fillId="0" borderId="0" xfId="4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43" fontId="14" fillId="0" borderId="0" xfId="4" applyNumberFormat="1" applyFont="1" applyBorder="1" applyAlignment="1">
      <alignment vertical="center"/>
    </xf>
    <xf numFmtId="43" fontId="14" fillId="0" borderId="31" xfId="4" applyNumberFormat="1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6" fillId="0" borderId="40" xfId="0" applyFont="1" applyBorder="1" applyAlignment="1">
      <alignment horizontal="center" vertical="center"/>
    </xf>
    <xf numFmtId="2" fontId="16" fillId="0" borderId="40" xfId="4" applyNumberFormat="1" applyFont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43" fontId="14" fillId="0" borderId="40" xfId="4" applyNumberFormat="1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4" fontId="18" fillId="3" borderId="5" xfId="0" applyNumberFormat="1" applyFont="1" applyFill="1" applyBorder="1" applyAlignment="1">
      <alignment horizontal="center" vertical="center" wrapText="1"/>
    </xf>
    <xf numFmtId="43" fontId="18" fillId="3" borderId="5" xfId="4" applyNumberFormat="1" applyFont="1" applyFill="1" applyBorder="1" applyAlignment="1">
      <alignment horizontal="center" vertical="center" wrapText="1"/>
    </xf>
    <xf numFmtId="43" fontId="7" fillId="0" borderId="0" xfId="4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4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19" fillId="0" borderId="0" xfId="4" applyNumberFormat="1" applyFont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22" xfId="0" applyNumberFormat="1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vertical="center" wrapText="1"/>
    </xf>
    <xf numFmtId="4" fontId="21" fillId="0" borderId="27" xfId="0" applyNumberFormat="1" applyFont="1" applyFill="1" applyBorder="1" applyAlignment="1">
      <alignment horizontal="center" vertical="center"/>
    </xf>
    <xf numFmtId="2" fontId="21" fillId="0" borderId="28" xfId="4" applyNumberFormat="1" applyFont="1" applyFill="1" applyBorder="1" applyAlignment="1">
      <alignment horizontal="center" vertical="center"/>
    </xf>
    <xf numFmtId="4" fontId="21" fillId="0" borderId="19" xfId="0" applyNumberFormat="1" applyFont="1" applyBorder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4" fontId="21" fillId="0" borderId="49" xfId="0" applyNumberFormat="1" applyFont="1" applyBorder="1" applyAlignment="1">
      <alignment horizontal="center" vertical="center"/>
    </xf>
    <xf numFmtId="43" fontId="21" fillId="0" borderId="26" xfId="4" applyNumberFormat="1" applyFont="1" applyBorder="1" applyAlignment="1">
      <alignment horizontal="center" vertical="center"/>
    </xf>
    <xf numFmtId="43" fontId="21" fillId="0" borderId="28" xfId="4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 wrapText="1"/>
    </xf>
    <xf numFmtId="4" fontId="21" fillId="0" borderId="6" xfId="0" applyNumberFormat="1" applyFont="1" applyFill="1" applyBorder="1" applyAlignment="1">
      <alignment horizontal="center" vertical="center"/>
    </xf>
    <xf numFmtId="2" fontId="21" fillId="0" borderId="13" xfId="4" applyNumberFormat="1" applyFont="1" applyFill="1" applyBorder="1" applyAlignment="1">
      <alignment horizontal="center" vertical="center"/>
    </xf>
    <xf numFmtId="43" fontId="21" fillId="0" borderId="12" xfId="4" applyNumberFormat="1" applyFont="1" applyBorder="1" applyAlignment="1">
      <alignment horizontal="center" vertical="center"/>
    </xf>
    <xf numFmtId="43" fontId="21" fillId="0" borderId="13" xfId="4" applyNumberFormat="1" applyFont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center" vertical="center"/>
    </xf>
    <xf numFmtId="2" fontId="21" fillId="0" borderId="15" xfId="4" applyNumberFormat="1" applyFont="1" applyFill="1" applyBorder="1" applyAlignment="1">
      <alignment horizontal="center" vertical="center"/>
    </xf>
    <xf numFmtId="43" fontId="21" fillId="0" borderId="23" xfId="4" applyNumberFormat="1" applyFont="1" applyBorder="1" applyAlignment="1">
      <alignment horizontal="center" vertical="center"/>
    </xf>
    <xf numFmtId="43" fontId="21" fillId="0" borderId="25" xfId="4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4" fontId="21" fillId="0" borderId="17" xfId="0" applyNumberFormat="1" applyFont="1" applyBorder="1" applyAlignment="1">
      <alignment horizontal="center" vertical="center"/>
    </xf>
    <xf numFmtId="2" fontId="21" fillId="0" borderId="18" xfId="4" applyNumberFormat="1" applyFont="1" applyBorder="1" applyAlignment="1">
      <alignment horizontal="center" vertical="center"/>
    </xf>
    <xf numFmtId="4" fontId="20" fillId="0" borderId="16" xfId="0" applyNumberFormat="1" applyFont="1" applyBorder="1" applyAlignment="1">
      <alignment horizontal="center" vertical="center"/>
    </xf>
    <xf numFmtId="4" fontId="20" fillId="0" borderId="17" xfId="0" applyNumberFormat="1" applyFont="1" applyBorder="1" applyAlignment="1">
      <alignment horizontal="center" vertical="center"/>
    </xf>
    <xf numFmtId="43" fontId="20" fillId="0" borderId="34" xfId="4" applyNumberFormat="1" applyFont="1" applyBorder="1" applyAlignment="1">
      <alignment horizontal="center" vertical="center"/>
    </xf>
    <xf numFmtId="43" fontId="20" fillId="0" borderId="3" xfId="4" applyNumberFormat="1" applyFont="1" applyBorder="1" applyAlignment="1">
      <alignment horizontal="center" vertical="center"/>
    </xf>
    <xf numFmtId="0" fontId="20" fillId="2" borderId="22" xfId="0" applyFont="1" applyFill="1" applyBorder="1" applyAlignment="1">
      <alignment horizontal="left" vertical="center"/>
    </xf>
    <xf numFmtId="4" fontId="21" fillId="2" borderId="22" xfId="0" applyNumberFormat="1" applyFont="1" applyFill="1" applyBorder="1" applyAlignment="1">
      <alignment horizontal="center" vertical="center"/>
    </xf>
    <xf numFmtId="2" fontId="21" fillId="2" borderId="3" xfId="4" applyNumberFormat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left" vertical="center" wrapText="1"/>
    </xf>
    <xf numFmtId="43" fontId="21" fillId="0" borderId="20" xfId="4" applyNumberFormat="1" applyFont="1" applyBorder="1" applyAlignment="1">
      <alignment horizontal="center" vertical="center"/>
    </xf>
    <xf numFmtId="4" fontId="23" fillId="0" borderId="6" xfId="1" applyNumberFormat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 wrapText="1"/>
    </xf>
    <xf numFmtId="4" fontId="21" fillId="0" borderId="32" xfId="0" applyNumberFormat="1" applyFont="1" applyBorder="1" applyAlignment="1">
      <alignment horizontal="center" vertical="center"/>
    </xf>
    <xf numFmtId="43" fontId="20" fillId="0" borderId="17" xfId="4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center" wrapText="1"/>
    </xf>
    <xf numFmtId="4" fontId="21" fillId="0" borderId="8" xfId="0" applyNumberFormat="1" applyFont="1" applyFill="1" applyBorder="1" applyAlignment="1">
      <alignment horizontal="center" vertical="center"/>
    </xf>
    <xf numFmtId="2" fontId="21" fillId="0" borderId="20" xfId="4" applyNumberFormat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6" xfId="3" applyFont="1" applyFill="1" applyBorder="1" applyAlignment="1">
      <alignment horizontal="left" vertical="center" wrapText="1"/>
    </xf>
    <xf numFmtId="0" fontId="23" fillId="0" borderId="7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left" vertical="center" wrapText="1"/>
    </xf>
    <xf numFmtId="0" fontId="23" fillId="0" borderId="8" xfId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left" vertical="center" wrapText="1"/>
    </xf>
    <xf numFmtId="0" fontId="23" fillId="0" borderId="6" xfId="3" applyFont="1" applyFill="1" applyBorder="1" applyAlignment="1">
      <alignment horizontal="center" vertical="center"/>
    </xf>
    <xf numFmtId="4" fontId="20" fillId="0" borderId="18" xfId="0" applyNumberFormat="1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4" fontId="21" fillId="2" borderId="4" xfId="0" applyNumberFormat="1" applyFont="1" applyFill="1" applyBorder="1" applyAlignment="1">
      <alignment vertical="center"/>
    </xf>
    <xf numFmtId="4" fontId="21" fillId="2" borderId="2" xfId="0" applyNumberFormat="1" applyFont="1" applyFill="1" applyBorder="1" applyAlignment="1">
      <alignment vertical="center"/>
    </xf>
    <xf numFmtId="43" fontId="21" fillId="2" borderId="2" xfId="4" applyNumberFormat="1" applyFont="1" applyFill="1" applyBorder="1" applyAlignment="1">
      <alignment vertical="center"/>
    </xf>
    <xf numFmtId="43" fontId="21" fillId="2" borderId="3" xfId="4" applyNumberFormat="1" applyFont="1" applyFill="1" applyBorder="1" applyAlignment="1">
      <alignment vertical="center"/>
    </xf>
    <xf numFmtId="0" fontId="21" fillId="0" borderId="26" xfId="0" applyFont="1" applyFill="1" applyBorder="1" applyAlignment="1">
      <alignment horizontal="center" vertical="center"/>
    </xf>
    <xf numFmtId="0" fontId="23" fillId="0" borderId="27" xfId="1" applyFont="1" applyFill="1" applyBorder="1" applyAlignment="1">
      <alignment horizontal="center" vertical="center"/>
    </xf>
    <xf numFmtId="4" fontId="23" fillId="0" borderId="27" xfId="1" applyNumberFormat="1" applyFont="1" applyFill="1" applyBorder="1" applyAlignment="1">
      <alignment horizontal="center" vertical="center" wrapText="1"/>
    </xf>
    <xf numFmtId="43" fontId="21" fillId="0" borderId="6" xfId="4" applyNumberFormat="1" applyFont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 wrapText="1"/>
    </xf>
    <xf numFmtId="49" fontId="23" fillId="0" borderId="6" xfId="1" applyNumberFormat="1" applyFont="1" applyFill="1" applyBorder="1" applyAlignment="1">
      <alignment horizontal="center" vertical="center"/>
    </xf>
    <xf numFmtId="0" fontId="21" fillId="2" borderId="35" xfId="0" applyNumberFormat="1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left" vertical="center"/>
    </xf>
    <xf numFmtId="4" fontId="21" fillId="2" borderId="35" xfId="0" applyNumberFormat="1" applyFont="1" applyFill="1" applyBorder="1" applyAlignment="1">
      <alignment horizontal="center" vertical="center"/>
    </xf>
    <xf numFmtId="2" fontId="21" fillId="2" borderId="36" xfId="4" applyNumberFormat="1" applyFont="1" applyFill="1" applyBorder="1" applyAlignment="1">
      <alignment horizontal="center" vertical="center"/>
    </xf>
    <xf numFmtId="4" fontId="21" fillId="0" borderId="26" xfId="0" applyNumberFormat="1" applyFont="1" applyBorder="1" applyAlignment="1">
      <alignment horizontal="center" vertical="center"/>
    </xf>
    <xf numFmtId="4" fontId="21" fillId="0" borderId="27" xfId="0" applyNumberFormat="1" applyFont="1" applyBorder="1" applyAlignment="1">
      <alignment horizontal="center" vertical="center"/>
    </xf>
    <xf numFmtId="43" fontId="21" fillId="0" borderId="27" xfId="4" applyNumberFormat="1" applyFont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 wrapText="1"/>
    </xf>
    <xf numFmtId="0" fontId="21" fillId="0" borderId="6" xfId="0" quotePrefix="1" applyFont="1" applyFill="1" applyBorder="1" applyAlignment="1">
      <alignment horizontal="left" vertical="center" wrapText="1"/>
    </xf>
    <xf numFmtId="49" fontId="23" fillId="0" borderId="7" xfId="1" applyNumberFormat="1" applyFont="1" applyFill="1" applyBorder="1" applyAlignment="1">
      <alignment horizontal="center" vertical="center"/>
    </xf>
    <xf numFmtId="0" fontId="21" fillId="0" borderId="7" xfId="0" quotePrefix="1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center" vertical="center"/>
    </xf>
    <xf numFmtId="0" fontId="23" fillId="0" borderId="24" xfId="1" applyFont="1" applyFill="1" applyBorder="1" applyAlignment="1">
      <alignment horizontal="center" vertical="center" wrapText="1"/>
    </xf>
    <xf numFmtId="4" fontId="21" fillId="0" borderId="24" xfId="0" applyNumberFormat="1" applyFont="1" applyFill="1" applyBorder="1" applyAlignment="1">
      <alignment horizontal="center" vertical="center"/>
    </xf>
    <xf numFmtId="2" fontId="21" fillId="0" borderId="25" xfId="4" applyNumberFormat="1" applyFont="1" applyFill="1" applyBorder="1" applyAlignment="1">
      <alignment horizontal="center" vertical="center"/>
    </xf>
    <xf numFmtId="4" fontId="21" fillId="0" borderId="54" xfId="0" applyNumberFormat="1" applyFont="1" applyBorder="1" applyAlignment="1">
      <alignment horizontal="center" vertical="center"/>
    </xf>
    <xf numFmtId="4" fontId="21" fillId="0" borderId="30" xfId="0" applyNumberFormat="1" applyFont="1" applyBorder="1" applyAlignment="1">
      <alignment horizontal="center" vertical="center"/>
    </xf>
    <xf numFmtId="43" fontId="21" fillId="0" borderId="7" xfId="4" applyNumberFormat="1" applyFont="1" applyBorder="1" applyAlignment="1">
      <alignment horizontal="center" vertical="center"/>
    </xf>
    <xf numFmtId="43" fontId="21" fillId="0" borderId="37" xfId="4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3" fillId="0" borderId="6" xfId="3" applyFont="1" applyFill="1" applyBorder="1" applyAlignment="1">
      <alignment vertical="center" wrapText="1"/>
    </xf>
    <xf numFmtId="0" fontId="23" fillId="0" borderId="7" xfId="3" applyFont="1" applyFill="1" applyBorder="1" applyAlignment="1">
      <alignment vertical="center" wrapText="1"/>
    </xf>
    <xf numFmtId="4" fontId="23" fillId="0" borderId="8" xfId="1" applyNumberFormat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left" vertical="center"/>
    </xf>
    <xf numFmtId="49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166" fontId="21" fillId="0" borderId="19" xfId="0" applyNumberFormat="1" applyFont="1" applyBorder="1" applyAlignment="1">
      <alignment horizontal="center" vertical="center"/>
    </xf>
    <xf numFmtId="167" fontId="21" fillId="0" borderId="8" xfId="0" applyNumberFormat="1" applyFont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23" fillId="0" borderId="10" xfId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vertical="center" wrapText="1"/>
    </xf>
    <xf numFmtId="0" fontId="23" fillId="0" borderId="6" xfId="1" applyFont="1" applyFill="1" applyBorder="1" applyAlignment="1">
      <alignment vertical="center" wrapText="1"/>
    </xf>
    <xf numFmtId="0" fontId="23" fillId="0" borderId="6" xfId="1" applyFont="1" applyFill="1" applyBorder="1" applyAlignment="1">
      <alignment vertical="center"/>
    </xf>
    <xf numFmtId="0" fontId="23" fillId="0" borderId="43" xfId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/>
    </xf>
    <xf numFmtId="0" fontId="23" fillId="0" borderId="11" xfId="1" applyFont="1" applyFill="1" applyBorder="1" applyAlignment="1">
      <alignment horizontal="center" vertical="center" wrapText="1"/>
    </xf>
    <xf numFmtId="2" fontId="21" fillId="0" borderId="51" xfId="4" applyNumberFormat="1" applyFont="1" applyFill="1" applyBorder="1" applyAlignment="1">
      <alignment horizontal="center" vertical="center"/>
    </xf>
    <xf numFmtId="2" fontId="23" fillId="0" borderId="13" xfId="4" applyNumberFormat="1" applyFont="1" applyFill="1" applyBorder="1" applyAlignment="1">
      <alignment horizontal="center" vertical="center"/>
    </xf>
    <xf numFmtId="2" fontId="21" fillId="0" borderId="29" xfId="4" applyNumberFormat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 vertical="center" wrapText="1"/>
    </xf>
    <xf numFmtId="43" fontId="20" fillId="0" borderId="18" xfId="4" applyNumberFormat="1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4" fontId="21" fillId="0" borderId="40" xfId="0" applyNumberFormat="1" applyFont="1" applyBorder="1" applyAlignment="1">
      <alignment horizontal="center" vertical="center"/>
    </xf>
    <xf numFmtId="2" fontId="21" fillId="0" borderId="41" xfId="4" applyNumberFormat="1" applyFont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4" fontId="20" fillId="0" borderId="33" xfId="0" applyNumberFormat="1" applyFont="1" applyBorder="1" applyAlignment="1">
      <alignment horizontal="center" vertical="center"/>
    </xf>
    <xf numFmtId="4" fontId="20" fillId="0" borderId="34" xfId="0" applyNumberFormat="1" applyFont="1" applyBorder="1" applyAlignment="1">
      <alignment horizontal="center" vertical="center"/>
    </xf>
    <xf numFmtId="43" fontId="20" fillId="0" borderId="41" xfId="4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4" fontId="21" fillId="0" borderId="6" xfId="0" applyNumberFormat="1" applyFont="1" applyBorder="1" applyAlignment="1">
      <alignment horizontal="center" vertical="center"/>
    </xf>
    <xf numFmtId="2" fontId="21" fillId="0" borderId="9" xfId="4" applyNumberFormat="1" applyFont="1" applyFill="1" applyBorder="1" applyAlignment="1">
      <alignment horizontal="center" vertical="center"/>
    </xf>
    <xf numFmtId="4" fontId="21" fillId="0" borderId="12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vertical="center" wrapText="1"/>
    </xf>
    <xf numFmtId="4" fontId="21" fillId="0" borderId="24" xfId="0" applyNumberFormat="1" applyFont="1" applyBorder="1" applyAlignment="1">
      <alignment horizontal="center" vertical="center"/>
    </xf>
    <xf numFmtId="43" fontId="21" fillId="0" borderId="24" xfId="4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4" fontId="21" fillId="2" borderId="42" xfId="0" applyNumberFormat="1" applyFont="1" applyFill="1" applyBorder="1" applyAlignment="1">
      <alignment vertical="center"/>
    </xf>
    <xf numFmtId="4" fontId="21" fillId="2" borderId="45" xfId="0" applyNumberFormat="1" applyFont="1" applyFill="1" applyBorder="1" applyAlignment="1">
      <alignment vertical="center"/>
    </xf>
    <xf numFmtId="43" fontId="21" fillId="2" borderId="45" xfId="4" applyNumberFormat="1" applyFont="1" applyFill="1" applyBorder="1" applyAlignment="1">
      <alignment vertical="center"/>
    </xf>
    <xf numFmtId="43" fontId="21" fillId="2" borderId="36" xfId="4" applyNumberFormat="1" applyFont="1" applyFill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43" fontId="21" fillId="0" borderId="15" xfId="4" applyNumberFormat="1" applyFont="1" applyBorder="1" applyAlignment="1">
      <alignment horizontal="center" vertical="center"/>
    </xf>
    <xf numFmtId="4" fontId="21" fillId="0" borderId="40" xfId="0" applyNumberFormat="1" applyFont="1" applyBorder="1" applyAlignment="1">
      <alignment vertical="center"/>
    </xf>
    <xf numFmtId="43" fontId="21" fillId="0" borderId="40" xfId="4" applyNumberFormat="1" applyFont="1" applyBorder="1" applyAlignment="1">
      <alignment vertical="center"/>
    </xf>
    <xf numFmtId="43" fontId="21" fillId="0" borderId="41" xfId="4" applyNumberFormat="1" applyFont="1" applyBorder="1" applyAlignment="1">
      <alignment vertical="center"/>
    </xf>
    <xf numFmtId="2" fontId="21" fillId="0" borderId="49" xfId="4" applyNumberFormat="1" applyFont="1" applyFill="1" applyBorder="1" applyAlignment="1">
      <alignment horizontal="center" vertical="center"/>
    </xf>
    <xf numFmtId="43" fontId="21" fillId="0" borderId="8" xfId="4" applyNumberFormat="1" applyFont="1" applyBorder="1" applyAlignment="1">
      <alignment horizontal="center" vertical="center"/>
    </xf>
    <xf numFmtId="0" fontId="23" fillId="0" borderId="8" xfId="3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center" vertical="center"/>
    </xf>
    <xf numFmtId="0" fontId="21" fillId="2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left" vertical="center"/>
    </xf>
    <xf numFmtId="43" fontId="21" fillId="0" borderId="19" xfId="4" applyNumberFormat="1" applyFont="1" applyBorder="1" applyAlignment="1">
      <alignment horizontal="center" vertical="center"/>
    </xf>
    <xf numFmtId="0" fontId="23" fillId="0" borderId="7" xfId="3" applyFont="1" applyFill="1" applyBorder="1" applyAlignment="1">
      <alignment horizontal="left" vertical="center" wrapText="1"/>
    </xf>
    <xf numFmtId="2" fontId="21" fillId="0" borderId="46" xfId="4" applyNumberFormat="1" applyFont="1" applyFill="1" applyBorder="1" applyAlignment="1">
      <alignment horizontal="center" vertical="center"/>
    </xf>
    <xf numFmtId="2" fontId="21" fillId="0" borderId="56" xfId="4" applyNumberFormat="1" applyFont="1" applyFill="1" applyBorder="1" applyAlignment="1">
      <alignment horizontal="center" vertical="center"/>
    </xf>
    <xf numFmtId="2" fontId="21" fillId="0" borderId="39" xfId="4" applyNumberFormat="1" applyFont="1" applyBorder="1" applyAlignment="1">
      <alignment horizontal="center" vertical="center"/>
    </xf>
    <xf numFmtId="43" fontId="21" fillId="0" borderId="43" xfId="4" applyNumberFormat="1" applyFont="1" applyBorder="1" applyAlignment="1">
      <alignment horizontal="center" vertical="center"/>
    </xf>
    <xf numFmtId="43" fontId="21" fillId="0" borderId="10" xfId="4" applyNumberFormat="1" applyFont="1" applyBorder="1" applyAlignment="1">
      <alignment horizontal="center" vertical="center"/>
    </xf>
    <xf numFmtId="43" fontId="21" fillId="0" borderId="50" xfId="4" applyNumberFormat="1" applyFont="1" applyBorder="1" applyAlignment="1">
      <alignment horizontal="center" vertical="center"/>
    </xf>
    <xf numFmtId="43" fontId="20" fillId="0" borderId="57" xfId="4" applyNumberFormat="1" applyFont="1" applyBorder="1" applyAlignment="1">
      <alignment horizontal="center" vertical="center"/>
    </xf>
    <xf numFmtId="4" fontId="21" fillId="0" borderId="28" xfId="0" applyNumberFormat="1" applyFont="1" applyBorder="1" applyAlignment="1">
      <alignment horizontal="center" vertical="center"/>
    </xf>
    <xf numFmtId="4" fontId="21" fillId="0" borderId="13" xfId="0" applyNumberFormat="1" applyFont="1" applyBorder="1" applyAlignment="1">
      <alignment horizontal="center" vertical="center"/>
    </xf>
    <xf numFmtId="4" fontId="21" fillId="0" borderId="23" xfId="0" applyNumberFormat="1" applyFont="1" applyBorder="1" applyAlignment="1">
      <alignment horizontal="center" vertical="center"/>
    </xf>
    <xf numFmtId="4" fontId="21" fillId="0" borderId="25" xfId="0" applyNumberFormat="1" applyFont="1" applyBorder="1" applyAlignment="1">
      <alignment horizontal="center" vertical="center"/>
    </xf>
    <xf numFmtId="4" fontId="20" fillId="0" borderId="52" xfId="0" applyNumberFormat="1" applyFont="1" applyBorder="1" applyAlignment="1">
      <alignment horizontal="center" vertical="center"/>
    </xf>
    <xf numFmtId="4" fontId="21" fillId="0" borderId="20" xfId="0" applyNumberFormat="1" applyFont="1" applyBorder="1" applyAlignment="1">
      <alignment horizontal="center" vertical="center"/>
    </xf>
    <xf numFmtId="2" fontId="21" fillId="0" borderId="58" xfId="4" applyNumberFormat="1" applyFont="1" applyFill="1" applyBorder="1" applyAlignment="1">
      <alignment horizontal="center" vertical="center"/>
    </xf>
    <xf numFmtId="2" fontId="21" fillId="2" borderId="18" xfId="4" applyNumberFormat="1" applyFont="1" applyFill="1" applyBorder="1" applyAlignment="1">
      <alignment horizontal="center" vertical="center"/>
    </xf>
    <xf numFmtId="4" fontId="21" fillId="0" borderId="55" xfId="0" applyNumberFormat="1" applyFont="1" applyBorder="1" applyAlignment="1">
      <alignment horizontal="center" vertical="center"/>
    </xf>
    <xf numFmtId="4" fontId="21" fillId="0" borderId="9" xfId="0" applyNumberFormat="1" applyFont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vertical="center" wrapText="1"/>
    </xf>
    <xf numFmtId="4" fontId="21" fillId="0" borderId="30" xfId="0" applyNumberFormat="1" applyFont="1" applyFill="1" applyBorder="1" applyAlignment="1">
      <alignment horizontal="center" vertical="center"/>
    </xf>
    <xf numFmtId="2" fontId="21" fillId="0" borderId="55" xfId="4" applyNumberFormat="1" applyFont="1" applyFill="1" applyBorder="1" applyAlignment="1">
      <alignment horizontal="center" vertical="center"/>
    </xf>
    <xf numFmtId="43" fontId="21" fillId="0" borderId="54" xfId="4" applyNumberFormat="1" applyFont="1" applyBorder="1" applyAlignment="1">
      <alignment horizontal="center" vertical="center"/>
    </xf>
    <xf numFmtId="43" fontId="21" fillId="0" borderId="30" xfId="4" applyNumberFormat="1" applyFont="1" applyBorder="1" applyAlignment="1">
      <alignment horizontal="center" vertical="center"/>
    </xf>
    <xf numFmtId="4" fontId="21" fillId="0" borderId="22" xfId="0" applyNumberFormat="1" applyFont="1" applyBorder="1" applyAlignment="1">
      <alignment horizontal="center" vertical="center"/>
    </xf>
    <xf numFmtId="43" fontId="20" fillId="0" borderId="16" xfId="4" applyNumberFormat="1" applyFont="1" applyBorder="1" applyAlignment="1">
      <alignment horizontal="center" vertical="center"/>
    </xf>
    <xf numFmtId="43" fontId="21" fillId="0" borderId="14" xfId="4" applyNumberFormat="1" applyFont="1" applyBorder="1" applyAlignment="1">
      <alignment horizontal="center" vertical="center"/>
    </xf>
    <xf numFmtId="2" fontId="21" fillId="0" borderId="22" xfId="4" applyNumberFormat="1" applyFont="1" applyBorder="1" applyAlignment="1">
      <alignment horizontal="center" vertical="center"/>
    </xf>
    <xf numFmtId="4" fontId="20" fillId="0" borderId="22" xfId="0" applyNumberFormat="1" applyFont="1" applyBorder="1" applyAlignment="1">
      <alignment horizontal="center" vertical="center"/>
    </xf>
    <xf numFmtId="0" fontId="23" fillId="0" borderId="30" xfId="1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left" vertical="center"/>
    </xf>
    <xf numFmtId="43" fontId="21" fillId="0" borderId="38" xfId="4" applyNumberFormat="1" applyFont="1" applyBorder="1" applyAlignment="1">
      <alignment horizontal="center" vertical="center"/>
    </xf>
    <xf numFmtId="43" fontId="21" fillId="0" borderId="32" xfId="4" applyNumberFormat="1" applyFont="1" applyBorder="1" applyAlignment="1">
      <alignment horizontal="center" vertical="center"/>
    </xf>
    <xf numFmtId="43" fontId="21" fillId="0" borderId="53" xfId="4" applyNumberFormat="1" applyFont="1" applyBorder="1" applyAlignment="1">
      <alignment horizontal="center" vertical="center"/>
    </xf>
    <xf numFmtId="4" fontId="21" fillId="0" borderId="38" xfId="0" applyNumberFormat="1" applyFont="1" applyBorder="1" applyAlignment="1">
      <alignment horizontal="center" vertical="center"/>
    </xf>
    <xf numFmtId="4" fontId="21" fillId="0" borderId="53" xfId="0" applyNumberFormat="1" applyFont="1" applyBorder="1" applyAlignment="1">
      <alignment horizontal="center" vertical="center"/>
    </xf>
    <xf numFmtId="43" fontId="21" fillId="0" borderId="52" xfId="4" applyNumberFormat="1" applyFont="1" applyBorder="1" applyAlignment="1">
      <alignment horizontal="center" vertical="center"/>
    </xf>
    <xf numFmtId="4" fontId="21" fillId="0" borderId="46" xfId="0" applyNumberFormat="1" applyFont="1" applyBorder="1" applyAlignment="1">
      <alignment horizontal="center" vertical="center"/>
    </xf>
    <xf numFmtId="0" fontId="23" fillId="0" borderId="24" xfId="1" applyFont="1" applyFill="1" applyBorder="1" applyAlignment="1">
      <alignment horizontal="center" vertical="center"/>
    </xf>
    <xf numFmtId="4" fontId="23" fillId="0" borderId="24" xfId="1" applyNumberFormat="1" applyFont="1" applyFill="1" applyBorder="1" applyAlignment="1">
      <alignment horizontal="center" vertical="center" wrapText="1"/>
    </xf>
    <xf numFmtId="4" fontId="21" fillId="0" borderId="33" xfId="0" applyNumberFormat="1" applyFont="1" applyBorder="1" applyAlignment="1">
      <alignment horizontal="center" vertical="center"/>
    </xf>
    <xf numFmtId="4" fontId="21" fillId="0" borderId="39" xfId="0" applyNumberFormat="1" applyFont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1" fillId="4" borderId="34" xfId="0" applyNumberFormat="1" applyFont="1" applyFill="1" applyBorder="1" applyAlignment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left" vertical="center"/>
    </xf>
    <xf numFmtId="4" fontId="21" fillId="4" borderId="22" xfId="0" applyNumberFormat="1" applyFont="1" applyFill="1" applyBorder="1" applyAlignment="1">
      <alignment horizontal="center" vertical="center"/>
    </xf>
    <xf numFmtId="2" fontId="21" fillId="4" borderId="18" xfId="4" applyNumberFormat="1" applyFont="1" applyFill="1" applyBorder="1" applyAlignment="1">
      <alignment horizontal="center" vertical="center"/>
    </xf>
    <xf numFmtId="4" fontId="21" fillId="4" borderId="4" xfId="0" applyNumberFormat="1" applyFont="1" applyFill="1" applyBorder="1" applyAlignment="1">
      <alignment vertical="center"/>
    </xf>
    <xf numFmtId="4" fontId="21" fillId="4" borderId="2" xfId="0" applyNumberFormat="1" applyFont="1" applyFill="1" applyBorder="1" applyAlignment="1">
      <alignment vertical="center"/>
    </xf>
    <xf numFmtId="43" fontId="21" fillId="4" borderId="2" xfId="4" applyNumberFormat="1" applyFont="1" applyFill="1" applyBorder="1" applyAlignment="1">
      <alignment vertical="center"/>
    </xf>
    <xf numFmtId="43" fontId="21" fillId="4" borderId="3" xfId="4" applyNumberFormat="1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/>
    </xf>
    <xf numFmtId="0" fontId="21" fillId="4" borderId="22" xfId="0" applyNumberFormat="1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left" vertical="center"/>
    </xf>
    <xf numFmtId="43" fontId="21" fillId="4" borderId="45" xfId="4" applyNumberFormat="1" applyFont="1" applyFill="1" applyBorder="1" applyAlignment="1">
      <alignment vertical="center"/>
    </xf>
    <xf numFmtId="43" fontId="21" fillId="4" borderId="36" xfId="4" applyNumberFormat="1" applyFont="1" applyFill="1" applyBorder="1" applyAlignment="1">
      <alignment vertical="center"/>
    </xf>
    <xf numFmtId="4" fontId="21" fillId="0" borderId="56" xfId="0" applyNumberFormat="1" applyFont="1" applyBorder="1" applyAlignment="1">
      <alignment horizontal="center" vertical="center"/>
    </xf>
    <xf numFmtId="43" fontId="21" fillId="4" borderId="4" xfId="4" applyNumberFormat="1" applyFont="1" applyFill="1" applyBorder="1" applyAlignment="1">
      <alignment vertical="center"/>
    </xf>
    <xf numFmtId="2" fontId="21" fillId="4" borderId="3" xfId="4" applyNumberFormat="1" applyFont="1" applyFill="1" applyBorder="1" applyAlignment="1">
      <alignment horizontal="center" vertical="center"/>
    </xf>
    <xf numFmtId="4" fontId="20" fillId="0" borderId="39" xfId="0" applyNumberFormat="1" applyFont="1" applyBorder="1" applyAlignment="1">
      <alignment horizontal="center" vertical="center"/>
    </xf>
    <xf numFmtId="43" fontId="20" fillId="0" borderId="33" xfId="4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3" fillId="0" borderId="30" xfId="1" applyFont="1" applyFill="1" applyBorder="1" applyAlignment="1">
      <alignment horizontal="center" vertical="center"/>
    </xf>
    <xf numFmtId="0" fontId="23" fillId="0" borderId="30" xfId="1" applyFont="1" applyFill="1" applyBorder="1" applyAlignment="1">
      <alignment horizontal="left" vertical="center" wrapText="1"/>
    </xf>
    <xf numFmtId="4" fontId="23" fillId="0" borderId="30" xfId="1" applyNumberFormat="1" applyFont="1" applyFill="1" applyBorder="1" applyAlignment="1">
      <alignment horizontal="center" vertical="center" wrapText="1"/>
    </xf>
    <xf numFmtId="2" fontId="21" fillId="0" borderId="37" xfId="4" applyNumberFormat="1" applyFont="1" applyFill="1" applyBorder="1" applyAlignment="1">
      <alignment horizontal="center" vertical="center"/>
    </xf>
    <xf numFmtId="0" fontId="23" fillId="0" borderId="32" xfId="1" applyFont="1" applyFill="1" applyBorder="1" applyAlignment="1">
      <alignment horizontal="center" vertical="center" wrapText="1"/>
    </xf>
    <xf numFmtId="43" fontId="21" fillId="4" borderId="40" xfId="4" applyNumberFormat="1" applyFont="1" applyFill="1" applyBorder="1" applyAlignment="1">
      <alignment vertical="center"/>
    </xf>
    <xf numFmtId="43" fontId="21" fillId="4" borderId="41" xfId="4" applyNumberFormat="1" applyFont="1" applyFill="1" applyBorder="1" applyAlignment="1">
      <alignment vertical="center"/>
    </xf>
    <xf numFmtId="0" fontId="23" fillId="0" borderId="8" xfId="10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1" fillId="0" borderId="30" xfId="0" applyNumberFormat="1" applyFont="1" applyFill="1" applyBorder="1" applyAlignment="1">
      <alignment horizontal="center" vertical="center"/>
    </xf>
    <xf numFmtId="166" fontId="21" fillId="0" borderId="54" xfId="0" applyNumberFormat="1" applyFont="1" applyBorder="1" applyAlignment="1">
      <alignment horizontal="center" vertical="center"/>
    </xf>
    <xf numFmtId="167" fontId="21" fillId="0" borderId="30" xfId="0" applyNumberFormat="1" applyFont="1" applyBorder="1" applyAlignment="1">
      <alignment horizontal="center" vertical="center"/>
    </xf>
    <xf numFmtId="43" fontId="21" fillId="4" borderId="0" xfId="4" applyNumberFormat="1" applyFont="1" applyFill="1" applyBorder="1" applyAlignment="1">
      <alignment vertical="center"/>
    </xf>
    <xf numFmtId="43" fontId="21" fillId="4" borderId="31" xfId="4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43" fontId="21" fillId="0" borderId="49" xfId="4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58" xfId="0" applyNumberFormat="1" applyFont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right" vertical="center"/>
    </xf>
    <xf numFmtId="4" fontId="21" fillId="5" borderId="34" xfId="0" applyNumberFormat="1" applyFont="1" applyFill="1" applyBorder="1" applyAlignment="1">
      <alignment horizontal="center" vertical="center"/>
    </xf>
    <xf numFmtId="2" fontId="21" fillId="5" borderId="52" xfId="4" applyNumberFormat="1" applyFont="1" applyFill="1" applyBorder="1" applyAlignment="1">
      <alignment horizontal="center" vertical="center"/>
    </xf>
    <xf numFmtId="4" fontId="20" fillId="5" borderId="33" xfId="0" applyNumberFormat="1" applyFont="1" applyFill="1" applyBorder="1" applyAlignment="1">
      <alignment horizontal="center" vertical="center"/>
    </xf>
    <xf numFmtId="4" fontId="20" fillId="5" borderId="34" xfId="0" applyNumberFormat="1" applyFont="1" applyFill="1" applyBorder="1" applyAlignment="1">
      <alignment horizontal="center" vertical="center"/>
    </xf>
    <xf numFmtId="4" fontId="20" fillId="5" borderId="39" xfId="0" applyNumberFormat="1" applyFont="1" applyFill="1" applyBorder="1" applyAlignment="1">
      <alignment horizontal="center" vertical="center"/>
    </xf>
    <xf numFmtId="43" fontId="20" fillId="5" borderId="16" xfId="4" applyNumberFormat="1" applyFont="1" applyFill="1" applyBorder="1" applyAlignment="1">
      <alignment horizontal="center" vertical="center"/>
    </xf>
    <xf numFmtId="43" fontId="20" fillId="5" borderId="17" xfId="4" applyNumberFormat="1" applyFont="1" applyFill="1" applyBorder="1" applyAlignment="1">
      <alignment horizontal="center" vertical="center"/>
    </xf>
    <xf numFmtId="43" fontId="20" fillId="5" borderId="3" xfId="4" applyNumberFormat="1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vertical="center" wrapText="1"/>
    </xf>
    <xf numFmtId="4" fontId="21" fillId="0" borderId="34" xfId="0" applyNumberFormat="1" applyFont="1" applyFill="1" applyBorder="1" applyAlignment="1">
      <alignment horizontal="center" vertical="center"/>
    </xf>
    <xf numFmtId="2" fontId="21" fillId="0" borderId="39" xfId="4" applyNumberFormat="1" applyFont="1" applyFill="1" applyBorder="1" applyAlignment="1">
      <alignment horizontal="center" vertical="center"/>
    </xf>
    <xf numFmtId="4" fontId="21" fillId="0" borderId="52" xfId="0" applyNumberFormat="1" applyFont="1" applyBorder="1" applyAlignment="1">
      <alignment horizontal="center" vertical="center"/>
    </xf>
    <xf numFmtId="43" fontId="21" fillId="0" borderId="33" xfId="4" applyNumberFormat="1" applyFont="1" applyBorder="1" applyAlignment="1">
      <alignment horizontal="center" vertical="center"/>
    </xf>
    <xf numFmtId="43" fontId="21" fillId="0" borderId="34" xfId="4" applyNumberFormat="1" applyFont="1" applyBorder="1" applyAlignment="1">
      <alignment horizontal="center" vertical="center"/>
    </xf>
    <xf numFmtId="165" fontId="24" fillId="0" borderId="6" xfId="8" applyFont="1" applyBorder="1" applyAlignment="1">
      <alignment horizontal="center" vertical="center"/>
    </xf>
    <xf numFmtId="165" fontId="24" fillId="0" borderId="6" xfId="8" applyFont="1" applyBorder="1"/>
    <xf numFmtId="43" fontId="13" fillId="0" borderId="1" xfId="4" applyNumberFormat="1" applyFont="1" applyBorder="1" applyAlignment="1">
      <alignment horizontal="center" vertical="center"/>
    </xf>
    <xf numFmtId="10" fontId="13" fillId="6" borderId="48" xfId="4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" fontId="18" fillId="3" borderId="2" xfId="0" applyNumberFormat="1" applyFont="1" applyFill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center" vertical="center" wrapText="1"/>
    </xf>
    <xf numFmtId="43" fontId="18" fillId="3" borderId="4" xfId="4" applyNumberFormat="1" applyFont="1" applyFill="1" applyBorder="1" applyAlignment="1">
      <alignment horizontal="center" vertical="center" wrapText="1"/>
    </xf>
    <xf numFmtId="43" fontId="18" fillId="3" borderId="2" xfId="4" applyNumberFormat="1" applyFont="1" applyFill="1" applyBorder="1" applyAlignment="1">
      <alignment horizontal="center" vertical="center" wrapText="1"/>
    </xf>
    <xf numFmtId="43" fontId="18" fillId="3" borderId="1" xfId="4" applyNumberFormat="1" applyFont="1" applyFill="1" applyBorder="1" applyAlignment="1">
      <alignment horizontal="center" vertical="center" wrapText="1"/>
    </xf>
    <xf numFmtId="43" fontId="18" fillId="3" borderId="48" xfId="4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4" fontId="18" fillId="3" borderId="48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2" fontId="18" fillId="3" borderId="1" xfId="4" applyNumberFormat="1" applyFont="1" applyFill="1" applyBorder="1" applyAlignment="1">
      <alignment horizontal="center" vertical="center" wrapText="1"/>
    </xf>
    <xf numFmtId="2" fontId="18" fillId="3" borderId="48" xfId="4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/>
    </xf>
    <xf numFmtId="0" fontId="11" fillId="2" borderId="48" xfId="1" applyFont="1" applyFill="1" applyBorder="1" applyAlignment="1">
      <alignment horizontal="center" vertical="center"/>
    </xf>
    <xf numFmtId="0" fontId="11" fillId="2" borderId="42" xfId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/>
    </xf>
    <xf numFmtId="43" fontId="21" fillId="0" borderId="51" xfId="4" applyNumberFormat="1" applyFont="1" applyBorder="1" applyAlignment="1">
      <alignment horizontal="center" vertical="center"/>
    </xf>
    <xf numFmtId="43" fontId="21" fillId="0" borderId="16" xfId="4" applyNumberFormat="1" applyFont="1" applyBorder="1" applyAlignment="1">
      <alignment horizontal="center" vertical="center"/>
    </xf>
    <xf numFmtId="43" fontId="21" fillId="0" borderId="17" xfId="4" applyNumberFormat="1" applyFont="1" applyBorder="1" applyAlignment="1">
      <alignment horizontal="center" vertical="center"/>
    </xf>
    <xf numFmtId="43" fontId="21" fillId="0" borderId="36" xfId="4" applyNumberFormat="1" applyFont="1" applyBorder="1" applyAlignment="1">
      <alignment horizontal="center" vertical="center"/>
    </xf>
  </cellXfs>
  <cellStyles count="11">
    <cellStyle name="Moeda" xfId="5" builtinId="4"/>
    <cellStyle name="Normal" xfId="0" builtinId="0"/>
    <cellStyle name="Normal 147" xfId="10" xr:uid="{00000000-0005-0000-0000-000002000000}"/>
    <cellStyle name="Normal 152" xfId="7" xr:uid="{00000000-0005-0000-0000-000003000000}"/>
    <cellStyle name="Normal 161" xfId="6" xr:uid="{00000000-0005-0000-0000-000004000000}"/>
    <cellStyle name="Normal 2" xfId="1" xr:uid="{00000000-0005-0000-0000-000005000000}"/>
    <cellStyle name="Normal 2 2 2" xfId="3" xr:uid="{00000000-0005-0000-0000-000006000000}"/>
    <cellStyle name="Porcentagem 2" xfId="9" xr:uid="{00000000-0005-0000-0000-000007000000}"/>
    <cellStyle name="Vírgula" xfId="4" builtinId="3"/>
    <cellStyle name="Vírgula 2 2" xfId="8" xr:uid="{00000000-0005-0000-0000-000009000000}"/>
    <cellStyle name="Vírgula 5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0</xdr:row>
      <xdr:rowOff>178593</xdr:rowOff>
    </xdr:from>
    <xdr:to>
      <xdr:col>0</xdr:col>
      <xdr:colOff>975811</xdr:colOff>
      <xdr:row>3</xdr:row>
      <xdr:rowOff>170539</xdr:rowOff>
    </xdr:to>
    <xdr:pic>
      <xdr:nvPicPr>
        <xdr:cNvPr id="3" name="Imagem 2" descr="Nova logo Cotiporã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9" y="178593"/>
          <a:ext cx="904372" cy="8968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83820</xdr:rowOff>
    </xdr:from>
    <xdr:to>
      <xdr:col>0</xdr:col>
      <xdr:colOff>780572</xdr:colOff>
      <xdr:row>3</xdr:row>
      <xdr:rowOff>156252</xdr:rowOff>
    </xdr:to>
    <xdr:pic>
      <xdr:nvPicPr>
        <xdr:cNvPr id="2" name="Imagem 1" descr="Nova logo Cotiporã.png">
          <a:extLst>
            <a:ext uri="{FF2B5EF4-FFF2-40B4-BE49-F238E27FC236}">
              <a16:creationId xmlns:a16="http://schemas.microsoft.com/office/drawing/2014/main" id="{E2C254AF-CE98-4185-977C-C4D3CB27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" y="83820"/>
          <a:ext cx="772952" cy="7582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3"/>
  <sheetViews>
    <sheetView tabSelected="1" zoomScale="80" zoomScaleNormal="80" workbookViewId="0">
      <pane ySplit="7" topLeftCell="A8" activePane="bottomLeft" state="frozen"/>
      <selection pane="bottomLeft" activeCell="N38" sqref="N38"/>
    </sheetView>
  </sheetViews>
  <sheetFormatPr defaultColWidth="9.140625" defaultRowHeight="15" x14ac:dyDescent="0.25"/>
  <cols>
    <col min="1" max="1" width="15.7109375" style="2" customWidth="1"/>
    <col min="2" max="2" width="9.85546875" style="2" hidden="1" customWidth="1"/>
    <col min="3" max="3" width="14" style="2" hidden="1" customWidth="1"/>
    <col min="4" max="4" width="55.85546875" style="2" customWidth="1"/>
    <col min="5" max="5" width="7.140625" style="2" customWidth="1"/>
    <col min="6" max="6" width="11.28515625" style="61" customWidth="1"/>
    <col min="7" max="7" width="12.85546875" style="3" customWidth="1"/>
    <col min="8" max="8" width="11" style="3" customWidth="1"/>
    <col min="9" max="9" width="11.7109375" style="3" customWidth="1"/>
    <col min="10" max="11" width="13.7109375" style="63" bestFit="1" customWidth="1"/>
    <col min="12" max="12" width="17.28515625" style="63" customWidth="1"/>
    <col min="13" max="13" width="12.85546875" style="1" bestFit="1" customWidth="1"/>
    <col min="14" max="14" width="25.7109375" style="1" customWidth="1"/>
    <col min="15" max="16384" width="9.140625" style="1"/>
  </cols>
  <sheetData>
    <row r="1" spans="1:13" ht="22.9" customHeight="1" x14ac:dyDescent="0.25">
      <c r="A1" s="359"/>
      <c r="B1" s="360"/>
      <c r="D1" s="67" t="s">
        <v>179</v>
      </c>
      <c r="E1" s="83"/>
      <c r="F1" s="68"/>
      <c r="G1" s="69"/>
      <c r="H1" s="69"/>
      <c r="I1" s="69"/>
      <c r="J1" s="70"/>
      <c r="K1" s="70"/>
      <c r="L1" s="71"/>
    </row>
    <row r="2" spans="1:13" ht="24" customHeight="1" thickBot="1" x14ac:dyDescent="0.3">
      <c r="A2" s="361"/>
      <c r="B2" s="362"/>
      <c r="D2" s="72" t="s">
        <v>455</v>
      </c>
      <c r="E2" s="73"/>
      <c r="F2" s="74"/>
      <c r="G2" s="75"/>
      <c r="H2" s="75"/>
      <c r="I2" s="75"/>
      <c r="J2" s="76"/>
      <c r="K2" s="76"/>
      <c r="L2" s="77"/>
    </row>
    <row r="3" spans="1:13" ht="24.95" customHeight="1" x14ac:dyDescent="0.25">
      <c r="A3" s="361"/>
      <c r="B3" s="362"/>
      <c r="D3" s="72" t="s">
        <v>454</v>
      </c>
      <c r="E3" s="73"/>
      <c r="F3" s="74"/>
      <c r="G3" s="75"/>
      <c r="H3" s="75"/>
      <c r="I3" s="75"/>
      <c r="J3" s="76"/>
      <c r="K3" s="76"/>
      <c r="L3" s="354" t="s">
        <v>422</v>
      </c>
    </row>
    <row r="4" spans="1:13" ht="24.95" customHeight="1" thickBot="1" x14ac:dyDescent="0.3">
      <c r="A4" s="363"/>
      <c r="B4" s="364"/>
      <c r="D4" s="78" t="s">
        <v>456</v>
      </c>
      <c r="E4" s="79"/>
      <c r="F4" s="80"/>
      <c r="G4" s="81"/>
      <c r="H4" s="81"/>
      <c r="I4" s="81"/>
      <c r="J4" s="82"/>
      <c r="K4" s="82"/>
      <c r="L4" s="355">
        <v>0</v>
      </c>
    </row>
    <row r="5" spans="1:13" ht="24.75" customHeight="1" thickBot="1" x14ac:dyDescent="0.3">
      <c r="A5" s="365" t="s">
        <v>6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7"/>
    </row>
    <row r="6" spans="1:13" ht="34.9" customHeight="1" thickBot="1" x14ac:dyDescent="0.3">
      <c r="A6" s="376" t="s">
        <v>0</v>
      </c>
      <c r="B6" s="357" t="s">
        <v>282</v>
      </c>
      <c r="C6" s="357" t="s">
        <v>281</v>
      </c>
      <c r="D6" s="357" t="s">
        <v>1</v>
      </c>
      <c r="E6" s="357" t="s">
        <v>2</v>
      </c>
      <c r="F6" s="378" t="s">
        <v>3</v>
      </c>
      <c r="G6" s="368" t="s">
        <v>453</v>
      </c>
      <c r="H6" s="369"/>
      <c r="I6" s="374" t="s">
        <v>452</v>
      </c>
      <c r="J6" s="370" t="s">
        <v>265</v>
      </c>
      <c r="K6" s="371"/>
      <c r="L6" s="372" t="s">
        <v>266</v>
      </c>
    </row>
    <row r="7" spans="1:13" ht="22.5" customHeight="1" thickBot="1" x14ac:dyDescent="0.3">
      <c r="A7" s="377"/>
      <c r="B7" s="358"/>
      <c r="C7" s="358"/>
      <c r="D7" s="358"/>
      <c r="E7" s="358"/>
      <c r="F7" s="379"/>
      <c r="G7" s="84" t="s">
        <v>4</v>
      </c>
      <c r="H7" s="84" t="s">
        <v>5</v>
      </c>
      <c r="I7" s="375"/>
      <c r="J7" s="85" t="s">
        <v>4</v>
      </c>
      <c r="K7" s="85" t="s">
        <v>5</v>
      </c>
      <c r="L7" s="373"/>
    </row>
    <row r="8" spans="1:13" ht="21.95" customHeight="1" thickBot="1" x14ac:dyDescent="0.3">
      <c r="A8" s="216">
        <v>1</v>
      </c>
      <c r="B8" s="163"/>
      <c r="C8" s="217"/>
      <c r="D8" s="164" t="s">
        <v>11</v>
      </c>
      <c r="E8" s="165"/>
      <c r="F8" s="263"/>
      <c r="G8" s="232"/>
      <c r="H8" s="233"/>
      <c r="I8" s="233"/>
      <c r="J8" s="234"/>
      <c r="K8" s="234"/>
      <c r="L8" s="235"/>
    </row>
    <row r="9" spans="1:13" ht="20.100000000000001" customHeight="1" x14ac:dyDescent="0.25">
      <c r="A9" s="94" t="s">
        <v>41</v>
      </c>
      <c r="B9" s="95">
        <v>2706</v>
      </c>
      <c r="C9" s="96" t="s">
        <v>267</v>
      </c>
      <c r="D9" s="97" t="s">
        <v>344</v>
      </c>
      <c r="E9" s="98" t="s">
        <v>229</v>
      </c>
      <c r="F9" s="249">
        <v>5</v>
      </c>
      <c r="G9" s="167"/>
      <c r="H9" s="168"/>
      <c r="I9" s="256">
        <f>ROUND(G9+H9,4)</f>
        <v>0</v>
      </c>
      <c r="J9" s="252">
        <f t="shared" ref="J9:J15" si="0">ROUND(G9*F9,2)</f>
        <v>0</v>
      </c>
      <c r="K9" s="169">
        <f t="shared" ref="K9:K15" si="1">ROUND(H9*F9,2)</f>
        <v>0</v>
      </c>
      <c r="L9" s="104">
        <f t="shared" ref="L9:L15" si="2">ROUND(I9*F9,2)</f>
        <v>0</v>
      </c>
      <c r="M9" s="64"/>
    </row>
    <row r="10" spans="1:13" ht="30.95" customHeight="1" x14ac:dyDescent="0.25">
      <c r="A10" s="105" t="s">
        <v>42</v>
      </c>
      <c r="B10" s="143">
        <v>4813</v>
      </c>
      <c r="C10" s="107" t="s">
        <v>267</v>
      </c>
      <c r="D10" s="144" t="s">
        <v>268</v>
      </c>
      <c r="E10" s="109" t="s">
        <v>7</v>
      </c>
      <c r="F10" s="224">
        <f>2*1.125</f>
        <v>2.25</v>
      </c>
      <c r="G10" s="225"/>
      <c r="H10" s="223"/>
      <c r="I10" s="257">
        <f t="shared" ref="I10:I15" si="3">ROUND(G10+H10,4)</f>
        <v>0</v>
      </c>
      <c r="J10" s="253">
        <f t="shared" si="0"/>
        <v>0</v>
      </c>
      <c r="K10" s="159">
        <f t="shared" si="1"/>
        <v>0</v>
      </c>
      <c r="L10" s="112">
        <f t="shared" si="2"/>
        <v>0</v>
      </c>
    </row>
    <row r="11" spans="1:13" ht="45" customHeight="1" x14ac:dyDescent="0.25">
      <c r="A11" s="105" t="s">
        <v>43</v>
      </c>
      <c r="B11" s="106">
        <v>10775</v>
      </c>
      <c r="C11" s="107" t="s">
        <v>267</v>
      </c>
      <c r="D11" s="108" t="s">
        <v>269</v>
      </c>
      <c r="E11" s="109" t="s">
        <v>229</v>
      </c>
      <c r="F11" s="224">
        <v>5</v>
      </c>
      <c r="G11" s="225"/>
      <c r="H11" s="223"/>
      <c r="I11" s="257">
        <f t="shared" si="3"/>
        <v>0</v>
      </c>
      <c r="J11" s="253">
        <f t="shared" si="0"/>
        <v>0</v>
      </c>
      <c r="K11" s="159">
        <f t="shared" si="1"/>
        <v>0</v>
      </c>
      <c r="L11" s="112">
        <f t="shared" si="2"/>
        <v>0</v>
      </c>
      <c r="M11" s="64"/>
    </row>
    <row r="12" spans="1:13" ht="15.95" customHeight="1" x14ac:dyDescent="0.25">
      <c r="A12" s="105" t="s">
        <v>276</v>
      </c>
      <c r="B12" s="106" t="s">
        <v>272</v>
      </c>
      <c r="C12" s="107" t="s">
        <v>8</v>
      </c>
      <c r="D12" s="108" t="s">
        <v>270</v>
      </c>
      <c r="E12" s="109" t="s">
        <v>7</v>
      </c>
      <c r="F12" s="224">
        <v>5</v>
      </c>
      <c r="G12" s="225"/>
      <c r="H12" s="223"/>
      <c r="I12" s="257">
        <f t="shared" si="3"/>
        <v>0</v>
      </c>
      <c r="J12" s="253">
        <f t="shared" si="0"/>
        <v>0</v>
      </c>
      <c r="K12" s="159">
        <f t="shared" si="1"/>
        <v>0</v>
      </c>
      <c r="L12" s="112">
        <f t="shared" si="2"/>
        <v>0</v>
      </c>
      <c r="M12" s="64"/>
    </row>
    <row r="13" spans="1:13" ht="30.95" customHeight="1" x14ac:dyDescent="0.25">
      <c r="A13" s="137" t="s">
        <v>277</v>
      </c>
      <c r="B13" s="147" t="s">
        <v>273</v>
      </c>
      <c r="C13" s="139" t="s">
        <v>8</v>
      </c>
      <c r="D13" s="243" t="s">
        <v>271</v>
      </c>
      <c r="E13" s="141" t="s">
        <v>7</v>
      </c>
      <c r="F13" s="142">
        <v>4</v>
      </c>
      <c r="G13" s="100"/>
      <c r="H13" s="101"/>
      <c r="I13" s="101">
        <f t="shared" si="3"/>
        <v>0</v>
      </c>
      <c r="J13" s="247">
        <f t="shared" si="0"/>
        <v>0</v>
      </c>
      <c r="K13" s="329">
        <f t="shared" si="1"/>
        <v>0</v>
      </c>
      <c r="L13" s="112">
        <f t="shared" si="2"/>
        <v>0</v>
      </c>
    </row>
    <row r="14" spans="1:13" ht="20.100000000000001" customHeight="1" x14ac:dyDescent="0.25">
      <c r="A14" s="105" t="s">
        <v>278</v>
      </c>
      <c r="B14" s="106">
        <v>99059</v>
      </c>
      <c r="C14" s="107" t="s">
        <v>8</v>
      </c>
      <c r="D14" s="108" t="s">
        <v>12</v>
      </c>
      <c r="E14" s="109" t="s">
        <v>16</v>
      </c>
      <c r="F14" s="224">
        <v>65</v>
      </c>
      <c r="G14" s="225"/>
      <c r="H14" s="223"/>
      <c r="I14" s="257">
        <f t="shared" si="3"/>
        <v>0</v>
      </c>
      <c r="J14" s="253">
        <f t="shared" si="0"/>
        <v>0</v>
      </c>
      <c r="K14" s="159">
        <f t="shared" si="1"/>
        <v>0</v>
      </c>
      <c r="L14" s="112">
        <f t="shared" si="2"/>
        <v>0</v>
      </c>
      <c r="M14" s="64"/>
    </row>
    <row r="15" spans="1:13" ht="20.100000000000001" customHeight="1" thickBot="1" x14ac:dyDescent="0.3">
      <c r="A15" s="226" t="s">
        <v>279</v>
      </c>
      <c r="B15" s="227" t="s">
        <v>274</v>
      </c>
      <c r="C15" s="203" t="s">
        <v>8</v>
      </c>
      <c r="D15" s="228" t="s">
        <v>275</v>
      </c>
      <c r="E15" s="176" t="s">
        <v>78</v>
      </c>
      <c r="F15" s="250">
        <v>26</v>
      </c>
      <c r="G15" s="258"/>
      <c r="H15" s="229"/>
      <c r="I15" s="259">
        <f t="shared" si="3"/>
        <v>0</v>
      </c>
      <c r="J15" s="254">
        <f t="shared" si="0"/>
        <v>0</v>
      </c>
      <c r="K15" s="230">
        <f t="shared" si="1"/>
        <v>0</v>
      </c>
      <c r="L15" s="117">
        <f t="shared" si="2"/>
        <v>0</v>
      </c>
      <c r="M15" s="64"/>
    </row>
    <row r="16" spans="1:13" ht="21" customHeight="1" thickBot="1" x14ac:dyDescent="0.3">
      <c r="A16" s="182"/>
      <c r="B16" s="218"/>
      <c r="C16" s="218"/>
      <c r="D16" s="183" t="s">
        <v>53</v>
      </c>
      <c r="E16" s="184"/>
      <c r="F16" s="251"/>
      <c r="G16" s="219"/>
      <c r="H16" s="220"/>
      <c r="I16" s="260"/>
      <c r="J16" s="255">
        <f>ROUND(SUM(J9:J15),2)</f>
        <v>0</v>
      </c>
      <c r="K16" s="125">
        <f>ROUND(SUM(K9:K15),2)</f>
        <v>0</v>
      </c>
      <c r="L16" s="221">
        <f>SUM(L9:L15)</f>
        <v>0</v>
      </c>
      <c r="M16" s="64"/>
    </row>
    <row r="17" spans="1:13" ht="21.95" customHeight="1" thickBot="1" x14ac:dyDescent="0.3">
      <c r="A17" s="91">
        <v>2</v>
      </c>
      <c r="B17" s="92"/>
      <c r="C17" s="93"/>
      <c r="D17" s="127" t="s">
        <v>14</v>
      </c>
      <c r="E17" s="128"/>
      <c r="F17" s="263"/>
      <c r="G17" s="152"/>
      <c r="H17" s="153"/>
      <c r="I17" s="153"/>
      <c r="J17" s="154"/>
      <c r="K17" s="154"/>
      <c r="L17" s="155"/>
    </row>
    <row r="18" spans="1:13" ht="20.100000000000001" customHeight="1" x14ac:dyDescent="0.25">
      <c r="A18" s="137" t="s">
        <v>44</v>
      </c>
      <c r="B18" s="138">
        <v>96527</v>
      </c>
      <c r="C18" s="139" t="s">
        <v>8</v>
      </c>
      <c r="D18" s="140" t="s">
        <v>345</v>
      </c>
      <c r="E18" s="141" t="s">
        <v>13</v>
      </c>
      <c r="F18" s="241">
        <v>12</v>
      </c>
      <c r="G18" s="167"/>
      <c r="H18" s="168"/>
      <c r="I18" s="256">
        <f t="shared" ref="I18:I21" si="4">ROUND(G18+H18,4)</f>
        <v>0</v>
      </c>
      <c r="J18" s="103">
        <f>ROUND(G18*F18,2)</f>
        <v>0</v>
      </c>
      <c r="K18" s="169">
        <f>ROUND(H18*F18,2)</f>
        <v>0</v>
      </c>
      <c r="L18" s="104">
        <f>ROUND(I18*F18,2)</f>
        <v>0</v>
      </c>
      <c r="M18" s="64"/>
    </row>
    <row r="19" spans="1:13" ht="30.95" customHeight="1" x14ac:dyDescent="0.25">
      <c r="A19" s="137" t="s">
        <v>45</v>
      </c>
      <c r="B19" s="147">
        <v>94319</v>
      </c>
      <c r="C19" s="139" t="s">
        <v>8</v>
      </c>
      <c r="D19" s="243" t="s">
        <v>346</v>
      </c>
      <c r="E19" s="141" t="s">
        <v>13</v>
      </c>
      <c r="F19" s="142">
        <v>9.6</v>
      </c>
      <c r="G19" s="100"/>
      <c r="H19" s="101"/>
      <c r="I19" s="101">
        <f t="shared" si="4"/>
        <v>0</v>
      </c>
      <c r="J19" s="247">
        <f>ROUND(G19*F19,2)</f>
        <v>0</v>
      </c>
      <c r="K19" s="329">
        <f>ROUNDUP(H19*F19,2)</f>
        <v>0</v>
      </c>
      <c r="L19" s="112">
        <f>ROUND(I19*F19,2)</f>
        <v>0</v>
      </c>
    </row>
    <row r="20" spans="1:13" ht="20.100000000000001" customHeight="1" x14ac:dyDescent="0.25">
      <c r="A20" s="137" t="s">
        <v>280</v>
      </c>
      <c r="B20" s="138">
        <v>101616</v>
      </c>
      <c r="C20" s="139" t="s">
        <v>8</v>
      </c>
      <c r="D20" s="140" t="s">
        <v>20</v>
      </c>
      <c r="E20" s="141" t="s">
        <v>7</v>
      </c>
      <c r="F20" s="241">
        <v>40</v>
      </c>
      <c r="G20" s="100"/>
      <c r="H20" s="101"/>
      <c r="I20" s="261">
        <f t="shared" si="4"/>
        <v>0</v>
      </c>
      <c r="J20" s="247">
        <f>ROUND(G20*F20,2)</f>
        <v>0</v>
      </c>
      <c r="K20" s="242">
        <f>ROUND(H20*F20,2)</f>
        <v>0</v>
      </c>
      <c r="L20" s="132">
        <f>ROUND(I20*F20,2)</f>
        <v>0</v>
      </c>
      <c r="M20" s="64"/>
    </row>
    <row r="21" spans="1:13" ht="20.100000000000001" customHeight="1" thickBot="1" x14ac:dyDescent="0.3">
      <c r="A21" s="182" t="s">
        <v>302</v>
      </c>
      <c r="B21" s="344">
        <v>93382</v>
      </c>
      <c r="C21" s="345" t="s">
        <v>8</v>
      </c>
      <c r="D21" s="346" t="s">
        <v>19</v>
      </c>
      <c r="E21" s="347" t="s">
        <v>13</v>
      </c>
      <c r="F21" s="348">
        <v>8.35</v>
      </c>
      <c r="G21" s="288"/>
      <c r="H21" s="184"/>
      <c r="I21" s="349">
        <f t="shared" si="4"/>
        <v>0</v>
      </c>
      <c r="J21" s="350">
        <f>ROUND(G21*F21,2)</f>
        <v>0</v>
      </c>
      <c r="K21" s="351">
        <f>ROUND(H21*F21,2)</f>
        <v>0</v>
      </c>
      <c r="L21" s="284">
        <f>ROUND(I21*F21,2)</f>
        <v>0</v>
      </c>
      <c r="M21" s="64"/>
    </row>
    <row r="22" spans="1:13" ht="21" customHeight="1" thickBot="1" x14ac:dyDescent="0.3">
      <c r="A22" s="118"/>
      <c r="B22" s="119"/>
      <c r="C22" s="119"/>
      <c r="D22" s="120" t="s">
        <v>54</v>
      </c>
      <c r="E22" s="272"/>
      <c r="F22" s="122"/>
      <c r="G22" s="123"/>
      <c r="H22" s="124"/>
      <c r="I22" s="150"/>
      <c r="J22" s="273">
        <f>ROUND(SUM(J18:J21),2)</f>
        <v>0</v>
      </c>
      <c r="K22" s="136">
        <f>ROUND(SUM(K18:K21),2)</f>
        <v>0</v>
      </c>
      <c r="L22" s="126">
        <f>SUM(L18:L21)</f>
        <v>0</v>
      </c>
      <c r="M22" s="64"/>
    </row>
    <row r="23" spans="1:13" ht="21.95" customHeight="1" thickBot="1" x14ac:dyDescent="0.3">
      <c r="A23" s="244">
        <v>3</v>
      </c>
      <c r="B23" s="245"/>
      <c r="C23" s="93"/>
      <c r="D23" s="246" t="s">
        <v>15</v>
      </c>
      <c r="E23" s="128"/>
      <c r="F23" s="263"/>
      <c r="G23" s="152"/>
      <c r="H23" s="153"/>
      <c r="I23" s="153"/>
      <c r="J23" s="154"/>
      <c r="K23" s="154"/>
      <c r="L23" s="155"/>
    </row>
    <row r="24" spans="1:13" ht="21.95" customHeight="1" thickBot="1" x14ac:dyDescent="0.3">
      <c r="A24" s="290" t="s">
        <v>46</v>
      </c>
      <c r="B24" s="291"/>
      <c r="C24" s="292"/>
      <c r="D24" s="293" t="s">
        <v>18</v>
      </c>
      <c r="E24" s="294"/>
      <c r="F24" s="295"/>
      <c r="G24" s="296"/>
      <c r="H24" s="297"/>
      <c r="I24" s="297"/>
      <c r="J24" s="304"/>
      <c r="K24" s="304"/>
      <c r="L24" s="305"/>
    </row>
    <row r="25" spans="1:13" ht="30.95" customHeight="1" x14ac:dyDescent="0.25">
      <c r="A25" s="137" t="s">
        <v>47</v>
      </c>
      <c r="B25" s="147">
        <v>96617</v>
      </c>
      <c r="C25" s="139" t="s">
        <v>8</v>
      </c>
      <c r="D25" s="243" t="s">
        <v>299</v>
      </c>
      <c r="E25" s="141" t="s">
        <v>7</v>
      </c>
      <c r="F25" s="142">
        <v>20</v>
      </c>
      <c r="G25" s="100"/>
      <c r="H25" s="101"/>
      <c r="I25" s="102">
        <f t="shared" ref="I25:I28" si="5">ROUND(G25+H25,4)</f>
        <v>0</v>
      </c>
      <c r="J25" s="103">
        <f>ROUND(G25*F25,2)</f>
        <v>0</v>
      </c>
      <c r="K25" s="169">
        <f>ROUND(H25*F25,2)</f>
        <v>0</v>
      </c>
      <c r="L25" s="104">
        <f>ROUND(I25*F25,2)</f>
        <v>0</v>
      </c>
    </row>
    <row r="26" spans="1:13" ht="46.5" customHeight="1" x14ac:dyDescent="0.25">
      <c r="A26" s="105" t="s">
        <v>105</v>
      </c>
      <c r="B26" s="106">
        <v>96535</v>
      </c>
      <c r="C26" s="107" t="s">
        <v>8</v>
      </c>
      <c r="D26" s="108" t="s">
        <v>283</v>
      </c>
      <c r="E26" s="109" t="s">
        <v>7</v>
      </c>
      <c r="F26" s="224">
        <v>19.7</v>
      </c>
      <c r="G26" s="225"/>
      <c r="H26" s="223"/>
      <c r="I26" s="265">
        <f t="shared" si="5"/>
        <v>0</v>
      </c>
      <c r="J26" s="111">
        <f>ROUND(G26*F26,2)</f>
        <v>0</v>
      </c>
      <c r="K26" s="159">
        <f>ROUND(H26*F26,2)</f>
        <v>0</v>
      </c>
      <c r="L26" s="112">
        <f>ROUND(I26*F26,2)</f>
        <v>0</v>
      </c>
    </row>
    <row r="27" spans="1:13" ht="30.95" customHeight="1" x14ac:dyDescent="0.25">
      <c r="A27" s="137" t="s">
        <v>106</v>
      </c>
      <c r="B27" s="147">
        <v>96545</v>
      </c>
      <c r="C27" s="139" t="s">
        <v>8</v>
      </c>
      <c r="D27" s="243" t="s">
        <v>289</v>
      </c>
      <c r="E27" s="141" t="s">
        <v>17</v>
      </c>
      <c r="F27" s="142">
        <v>161.5</v>
      </c>
      <c r="G27" s="100"/>
      <c r="H27" s="101"/>
      <c r="I27" s="102">
        <f t="shared" si="5"/>
        <v>0</v>
      </c>
      <c r="J27" s="111">
        <f>ROUND(G27*F27,2)</f>
        <v>0</v>
      </c>
      <c r="K27" s="159">
        <f>ROUND(H27*F27,2)</f>
        <v>0</v>
      </c>
      <c r="L27" s="112">
        <f>ROUND(I27*F27,2)</f>
        <v>0</v>
      </c>
    </row>
    <row r="28" spans="1:13" ht="30.95" customHeight="1" thickBot="1" x14ac:dyDescent="0.3">
      <c r="A28" s="137" t="s">
        <v>107</v>
      </c>
      <c r="B28" s="147">
        <v>96558</v>
      </c>
      <c r="C28" s="139" t="s">
        <v>8</v>
      </c>
      <c r="D28" s="243" t="s">
        <v>288</v>
      </c>
      <c r="E28" s="141" t="s">
        <v>13</v>
      </c>
      <c r="F28" s="142">
        <v>3.8</v>
      </c>
      <c r="G28" s="100"/>
      <c r="H28" s="101"/>
      <c r="I28" s="102">
        <f t="shared" si="5"/>
        <v>0</v>
      </c>
      <c r="J28" s="116">
        <f>ROUND(G28*F28,2)</f>
        <v>0</v>
      </c>
      <c r="K28" s="230">
        <f>ROUND(H28*F28,2)</f>
        <v>0</v>
      </c>
      <c r="L28" s="117">
        <f>ROUND(I28*F28,2)</f>
        <v>0</v>
      </c>
    </row>
    <row r="29" spans="1:13" ht="21.95" customHeight="1" thickBot="1" x14ac:dyDescent="0.3">
      <c r="A29" s="300" t="s">
        <v>48</v>
      </c>
      <c r="B29" s="301"/>
      <c r="C29" s="302"/>
      <c r="D29" s="303" t="s">
        <v>285</v>
      </c>
      <c r="E29" s="294"/>
      <c r="F29" s="295"/>
      <c r="G29" s="296"/>
      <c r="H29" s="297"/>
      <c r="I29" s="297"/>
      <c r="J29" s="318"/>
      <c r="K29" s="318"/>
      <c r="L29" s="319"/>
    </row>
    <row r="30" spans="1:13" ht="30.95" customHeight="1" x14ac:dyDescent="0.25">
      <c r="A30" s="137" t="s">
        <v>125</v>
      </c>
      <c r="B30" s="147">
        <v>92423</v>
      </c>
      <c r="C30" s="139" t="s">
        <v>8</v>
      </c>
      <c r="D30" s="243" t="s">
        <v>287</v>
      </c>
      <c r="E30" s="141" t="s">
        <v>7</v>
      </c>
      <c r="F30" s="142">
        <v>33.9</v>
      </c>
      <c r="G30" s="100"/>
      <c r="H30" s="101"/>
      <c r="I30" s="101">
        <f t="shared" ref="I30:I34" si="6">ROUND(G30+H30,4)</f>
        <v>0</v>
      </c>
      <c r="J30" s="103">
        <f>ROUND(G30*F30,2)</f>
        <v>0</v>
      </c>
      <c r="K30" s="169">
        <f>ROUND(H30*F30,2)</f>
        <v>0</v>
      </c>
      <c r="L30" s="393">
        <f>ROUND(I30*F30,2)</f>
        <v>0</v>
      </c>
    </row>
    <row r="31" spans="1:13" ht="30.95" customHeight="1" x14ac:dyDescent="0.25">
      <c r="A31" s="137" t="s">
        <v>126</v>
      </c>
      <c r="B31" s="147">
        <v>92916</v>
      </c>
      <c r="C31" s="139" t="s">
        <v>8</v>
      </c>
      <c r="D31" s="243" t="s">
        <v>290</v>
      </c>
      <c r="E31" s="141" t="s">
        <v>17</v>
      </c>
      <c r="F31" s="142">
        <v>44.7</v>
      </c>
      <c r="G31" s="100"/>
      <c r="H31" s="101"/>
      <c r="I31" s="101">
        <f t="shared" si="6"/>
        <v>0</v>
      </c>
      <c r="J31" s="247">
        <f>ROUND(G31*F31,2)</f>
        <v>0</v>
      </c>
      <c r="K31" s="242">
        <f>ROUND(H31*F31,2)</f>
        <v>0</v>
      </c>
      <c r="L31" s="393">
        <f>ROUND(I31*F31,2)</f>
        <v>0</v>
      </c>
    </row>
    <row r="32" spans="1:13" ht="30.95" customHeight="1" x14ac:dyDescent="0.25">
      <c r="A32" s="137" t="s">
        <v>127</v>
      </c>
      <c r="B32" s="147">
        <v>92919</v>
      </c>
      <c r="C32" s="139" t="s">
        <v>8</v>
      </c>
      <c r="D32" s="243" t="s">
        <v>291</v>
      </c>
      <c r="E32" s="141" t="s">
        <v>17</v>
      </c>
      <c r="F32" s="142">
        <v>135</v>
      </c>
      <c r="G32" s="100"/>
      <c r="H32" s="101"/>
      <c r="I32" s="101">
        <f t="shared" si="6"/>
        <v>0</v>
      </c>
      <c r="J32" s="247">
        <f>ROUND(G32*F32,2)</f>
        <v>0</v>
      </c>
      <c r="K32" s="242">
        <f>ROUND(H32*F32,2)</f>
        <v>0</v>
      </c>
      <c r="L32" s="393">
        <f>ROUND(I32*F32,2)</f>
        <v>0</v>
      </c>
    </row>
    <row r="33" spans="1:13" ht="30.95" customHeight="1" x14ac:dyDescent="0.25">
      <c r="A33" s="137" t="s">
        <v>128</v>
      </c>
      <c r="B33" s="147">
        <v>92921</v>
      </c>
      <c r="C33" s="139" t="s">
        <v>8</v>
      </c>
      <c r="D33" s="243" t="s">
        <v>292</v>
      </c>
      <c r="E33" s="141" t="s">
        <v>17</v>
      </c>
      <c r="F33" s="142">
        <v>63.2</v>
      </c>
      <c r="G33" s="100"/>
      <c r="H33" s="101"/>
      <c r="I33" s="101">
        <f t="shared" si="6"/>
        <v>0</v>
      </c>
      <c r="J33" s="247">
        <f>ROUND(G33*F33,2)</f>
        <v>0</v>
      </c>
      <c r="K33" s="242">
        <f>ROUND(H33*F33,2)</f>
        <v>0</v>
      </c>
      <c r="L33" s="393">
        <f>ROUND(I33*F33,2)</f>
        <v>0</v>
      </c>
    </row>
    <row r="34" spans="1:13" ht="30.95" customHeight="1" thickBot="1" x14ac:dyDescent="0.3">
      <c r="A34" s="137" t="s">
        <v>129</v>
      </c>
      <c r="B34" s="147">
        <v>96558</v>
      </c>
      <c r="C34" s="139" t="s">
        <v>8</v>
      </c>
      <c r="D34" s="243" t="s">
        <v>288</v>
      </c>
      <c r="E34" s="141" t="s">
        <v>13</v>
      </c>
      <c r="F34" s="142">
        <v>1.78</v>
      </c>
      <c r="G34" s="100"/>
      <c r="H34" s="101"/>
      <c r="I34" s="101">
        <f t="shared" si="6"/>
        <v>0</v>
      </c>
      <c r="J34" s="350">
        <f>ROUND(G34*F34,2)</f>
        <v>0</v>
      </c>
      <c r="K34" s="351">
        <f>ROUND(H34*F34,2)</f>
        <v>0</v>
      </c>
      <c r="L34" s="393">
        <f>ROUND(I34*F34,2)</f>
        <v>0</v>
      </c>
    </row>
    <row r="35" spans="1:13" ht="21.95" customHeight="1" thickBot="1" x14ac:dyDescent="0.3">
      <c r="A35" s="300" t="s">
        <v>284</v>
      </c>
      <c r="B35" s="301"/>
      <c r="C35" s="302"/>
      <c r="D35" s="303" t="s">
        <v>286</v>
      </c>
      <c r="E35" s="294"/>
      <c r="F35" s="295"/>
      <c r="G35" s="296"/>
      <c r="H35" s="297"/>
      <c r="I35" s="297"/>
      <c r="J35" s="307"/>
      <c r="K35" s="298"/>
      <c r="L35" s="299"/>
    </row>
    <row r="36" spans="1:13" ht="30.95" customHeight="1" x14ac:dyDescent="0.25">
      <c r="A36" s="137" t="s">
        <v>293</v>
      </c>
      <c r="B36" s="147">
        <v>96617</v>
      </c>
      <c r="C36" s="139" t="s">
        <v>8</v>
      </c>
      <c r="D36" s="243" t="s">
        <v>299</v>
      </c>
      <c r="E36" s="141" t="s">
        <v>7</v>
      </c>
      <c r="F36" s="142">
        <v>20</v>
      </c>
      <c r="G36" s="100"/>
      <c r="H36" s="101"/>
      <c r="I36" s="101">
        <f t="shared" ref="I36:I41" si="7">ROUND(G36+H36,4)</f>
        <v>0</v>
      </c>
      <c r="J36" s="103">
        <f t="shared" ref="J36:J41" si="8">ROUND(G36*F36,2)</f>
        <v>0</v>
      </c>
      <c r="K36" s="169">
        <f t="shared" ref="K36:K41" si="9">ROUND(H36*F36,2)</f>
        <v>0</v>
      </c>
      <c r="L36" s="393">
        <f t="shared" ref="L36:L41" si="10">ROUND(I36*F36,2)</f>
        <v>0</v>
      </c>
    </row>
    <row r="37" spans="1:13" ht="30.95" customHeight="1" x14ac:dyDescent="0.25">
      <c r="A37" s="137" t="s">
        <v>294</v>
      </c>
      <c r="B37" s="147">
        <v>96536</v>
      </c>
      <c r="C37" s="139" t="s">
        <v>8</v>
      </c>
      <c r="D37" s="243" t="s">
        <v>300</v>
      </c>
      <c r="E37" s="141" t="s">
        <v>7</v>
      </c>
      <c r="F37" s="142">
        <f>63</f>
        <v>63</v>
      </c>
      <c r="G37" s="100"/>
      <c r="H37" s="101"/>
      <c r="I37" s="101">
        <f t="shared" si="7"/>
        <v>0</v>
      </c>
      <c r="J37" s="247">
        <f t="shared" si="8"/>
        <v>0</v>
      </c>
      <c r="K37" s="242">
        <f t="shared" si="9"/>
        <v>0</v>
      </c>
      <c r="L37" s="393">
        <f t="shared" si="10"/>
        <v>0</v>
      </c>
    </row>
    <row r="38" spans="1:13" ht="30.95" customHeight="1" x14ac:dyDescent="0.25">
      <c r="A38" s="137" t="s">
        <v>295</v>
      </c>
      <c r="B38" s="147">
        <v>92775</v>
      </c>
      <c r="C38" s="139" t="s">
        <v>8</v>
      </c>
      <c r="D38" s="243" t="s">
        <v>290</v>
      </c>
      <c r="E38" s="141" t="s">
        <v>17</v>
      </c>
      <c r="F38" s="142">
        <v>72.8</v>
      </c>
      <c r="G38" s="100"/>
      <c r="H38" s="101"/>
      <c r="I38" s="101">
        <f t="shared" si="7"/>
        <v>0</v>
      </c>
      <c r="J38" s="247">
        <f t="shared" si="8"/>
        <v>0</v>
      </c>
      <c r="K38" s="242">
        <f t="shared" si="9"/>
        <v>0</v>
      </c>
      <c r="L38" s="393">
        <f t="shared" si="10"/>
        <v>0</v>
      </c>
    </row>
    <row r="39" spans="1:13" ht="30.95" customHeight="1" x14ac:dyDescent="0.25">
      <c r="A39" s="137" t="s">
        <v>296</v>
      </c>
      <c r="B39" s="147">
        <v>92777</v>
      </c>
      <c r="C39" s="139" t="s">
        <v>8</v>
      </c>
      <c r="D39" s="243" t="s">
        <v>301</v>
      </c>
      <c r="E39" s="141" t="s">
        <v>17</v>
      </c>
      <c r="F39" s="142">
        <v>143.30000000000001</v>
      </c>
      <c r="G39" s="100"/>
      <c r="H39" s="101"/>
      <c r="I39" s="101">
        <f t="shared" si="7"/>
        <v>0</v>
      </c>
      <c r="J39" s="247">
        <f t="shared" si="8"/>
        <v>0</v>
      </c>
      <c r="K39" s="242">
        <f t="shared" si="9"/>
        <v>0</v>
      </c>
      <c r="L39" s="393">
        <f t="shared" si="10"/>
        <v>0</v>
      </c>
    </row>
    <row r="40" spans="1:13" ht="30.95" customHeight="1" x14ac:dyDescent="0.25">
      <c r="A40" s="137" t="s">
        <v>297</v>
      </c>
      <c r="B40" s="147">
        <v>96558</v>
      </c>
      <c r="C40" s="139" t="s">
        <v>8</v>
      </c>
      <c r="D40" s="243" t="s">
        <v>288</v>
      </c>
      <c r="E40" s="141" t="s">
        <v>13</v>
      </c>
      <c r="F40" s="142">
        <v>4.4000000000000004</v>
      </c>
      <c r="G40" s="100"/>
      <c r="H40" s="101"/>
      <c r="I40" s="101">
        <f t="shared" si="7"/>
        <v>0</v>
      </c>
      <c r="J40" s="247">
        <f t="shared" si="8"/>
        <v>0</v>
      </c>
      <c r="K40" s="242">
        <f t="shared" si="9"/>
        <v>0</v>
      </c>
      <c r="L40" s="393">
        <f t="shared" si="10"/>
        <v>0</v>
      </c>
    </row>
    <row r="41" spans="1:13" ht="30.95" customHeight="1" thickBot="1" x14ac:dyDescent="0.3">
      <c r="A41" s="137" t="s">
        <v>298</v>
      </c>
      <c r="B41" s="147">
        <v>98557</v>
      </c>
      <c r="C41" s="139" t="s">
        <v>8</v>
      </c>
      <c r="D41" s="243" t="s">
        <v>117</v>
      </c>
      <c r="E41" s="141" t="s">
        <v>7</v>
      </c>
      <c r="F41" s="142">
        <v>63</v>
      </c>
      <c r="G41" s="100"/>
      <c r="H41" s="101"/>
      <c r="I41" s="101">
        <f t="shared" si="7"/>
        <v>0</v>
      </c>
      <c r="J41" s="350">
        <f t="shared" si="8"/>
        <v>0</v>
      </c>
      <c r="K41" s="351">
        <f t="shared" si="9"/>
        <v>0</v>
      </c>
      <c r="L41" s="393">
        <f t="shared" si="10"/>
        <v>0</v>
      </c>
    </row>
    <row r="42" spans="1:13" ht="21" customHeight="1" thickBot="1" x14ac:dyDescent="0.3">
      <c r="A42" s="118"/>
      <c r="B42" s="119"/>
      <c r="C42" s="119"/>
      <c r="D42" s="120" t="s">
        <v>56</v>
      </c>
      <c r="E42" s="121"/>
      <c r="F42" s="275"/>
      <c r="G42" s="123"/>
      <c r="H42" s="124"/>
      <c r="I42" s="276"/>
      <c r="J42" s="273">
        <f>ROUND(SUM(J25:J41),2)</f>
        <v>0</v>
      </c>
      <c r="K42" s="136">
        <f>ROUND(SUM(K25:K41),2)</f>
        <v>0</v>
      </c>
      <c r="L42" s="126">
        <f>SUM(L25:L41)</f>
        <v>0</v>
      </c>
      <c r="M42" s="64"/>
    </row>
    <row r="43" spans="1:13" ht="21.95" customHeight="1" thickBot="1" x14ac:dyDescent="0.3">
      <c r="A43" s="216">
        <v>4</v>
      </c>
      <c r="B43" s="163"/>
      <c r="C43" s="217"/>
      <c r="D43" s="164" t="s">
        <v>49</v>
      </c>
      <c r="E43" s="165"/>
      <c r="F43" s="166"/>
      <c r="G43" s="232"/>
      <c r="H43" s="233"/>
      <c r="I43" s="233"/>
      <c r="J43" s="234"/>
      <c r="K43" s="234"/>
      <c r="L43" s="235"/>
    </row>
    <row r="44" spans="1:13" ht="21.95" customHeight="1" thickBot="1" x14ac:dyDescent="0.3">
      <c r="A44" s="300" t="s">
        <v>99</v>
      </c>
      <c r="B44" s="301"/>
      <c r="C44" s="302"/>
      <c r="D44" s="303" t="s">
        <v>50</v>
      </c>
      <c r="E44" s="294"/>
      <c r="F44" s="308"/>
      <c r="G44" s="296"/>
      <c r="H44" s="297"/>
      <c r="I44" s="297"/>
      <c r="J44" s="298"/>
      <c r="K44" s="298"/>
      <c r="L44" s="299"/>
    </row>
    <row r="45" spans="1:13" ht="30.95" customHeight="1" x14ac:dyDescent="0.25">
      <c r="A45" s="137" t="s">
        <v>130</v>
      </c>
      <c r="B45" s="147">
        <v>92435</v>
      </c>
      <c r="C45" s="139" t="s">
        <v>8</v>
      </c>
      <c r="D45" s="243" t="s">
        <v>303</v>
      </c>
      <c r="E45" s="141" t="s">
        <v>7</v>
      </c>
      <c r="F45" s="142">
        <f>94.4</f>
        <v>94.4</v>
      </c>
      <c r="G45" s="100"/>
      <c r="H45" s="101"/>
      <c r="I45" s="101">
        <f t="shared" ref="I45:I49" si="11">ROUND(G45+H45,4)</f>
        <v>0</v>
      </c>
      <c r="J45" s="103">
        <f>ROUND(G45*F45,2)</f>
        <v>0</v>
      </c>
      <c r="K45" s="169">
        <f>ROUND(H45*F45,2)</f>
        <v>0</v>
      </c>
      <c r="L45" s="393">
        <f>ROUND(I45*F45,2)</f>
        <v>0</v>
      </c>
    </row>
    <row r="46" spans="1:13" ht="30.95" customHeight="1" x14ac:dyDescent="0.25">
      <c r="A46" s="137" t="s">
        <v>131</v>
      </c>
      <c r="B46" s="147">
        <v>92775</v>
      </c>
      <c r="C46" s="139" t="s">
        <v>8</v>
      </c>
      <c r="D46" s="243" t="s">
        <v>290</v>
      </c>
      <c r="E46" s="141" t="s">
        <v>17</v>
      </c>
      <c r="F46" s="142">
        <v>124.8</v>
      </c>
      <c r="G46" s="100"/>
      <c r="H46" s="101"/>
      <c r="I46" s="101">
        <f t="shared" si="11"/>
        <v>0</v>
      </c>
      <c r="J46" s="247">
        <f>ROUND(G46*F46,2)</f>
        <v>0</v>
      </c>
      <c r="K46" s="242">
        <f>ROUND(H46*F46,2)</f>
        <v>0</v>
      </c>
      <c r="L46" s="393">
        <f>ROUND(I46*F46,2)</f>
        <v>0</v>
      </c>
    </row>
    <row r="47" spans="1:13" ht="30.95" customHeight="1" x14ac:dyDescent="0.25">
      <c r="A47" s="137" t="s">
        <v>132</v>
      </c>
      <c r="B47" s="147">
        <v>92778</v>
      </c>
      <c r="C47" s="139" t="s">
        <v>8</v>
      </c>
      <c r="D47" s="243" t="s">
        <v>305</v>
      </c>
      <c r="E47" s="141" t="s">
        <v>17</v>
      </c>
      <c r="F47" s="142">
        <v>280.3</v>
      </c>
      <c r="G47" s="100"/>
      <c r="H47" s="101"/>
      <c r="I47" s="101">
        <f t="shared" si="11"/>
        <v>0</v>
      </c>
      <c r="J47" s="247">
        <f>ROUND(G47*F47,2)</f>
        <v>0</v>
      </c>
      <c r="K47" s="242">
        <f>ROUND(H47*F47,2)</f>
        <v>0</v>
      </c>
      <c r="L47" s="393">
        <f>ROUND(I47*F47,2)</f>
        <v>0</v>
      </c>
    </row>
    <row r="48" spans="1:13" ht="30.95" customHeight="1" x14ac:dyDescent="0.25">
      <c r="A48" s="137" t="s">
        <v>133</v>
      </c>
      <c r="B48" s="147">
        <v>92779</v>
      </c>
      <c r="C48" s="139" t="s">
        <v>8</v>
      </c>
      <c r="D48" s="243" t="s">
        <v>306</v>
      </c>
      <c r="E48" s="141" t="s">
        <v>17</v>
      </c>
      <c r="F48" s="142">
        <v>183.1</v>
      </c>
      <c r="G48" s="100"/>
      <c r="H48" s="101"/>
      <c r="I48" s="101">
        <f t="shared" si="11"/>
        <v>0</v>
      </c>
      <c r="J48" s="247">
        <f>ROUND(G48*F48,2)</f>
        <v>0</v>
      </c>
      <c r="K48" s="242">
        <f>ROUND(H48*F48,2)</f>
        <v>0</v>
      </c>
      <c r="L48" s="393">
        <f>ROUND(I48*F48,2)</f>
        <v>0</v>
      </c>
    </row>
    <row r="49" spans="1:13" ht="30.95" customHeight="1" thickBot="1" x14ac:dyDescent="0.3">
      <c r="A49" s="137" t="s">
        <v>304</v>
      </c>
      <c r="B49" s="147">
        <v>96558</v>
      </c>
      <c r="C49" s="139" t="s">
        <v>8</v>
      </c>
      <c r="D49" s="243" t="s">
        <v>288</v>
      </c>
      <c r="E49" s="141" t="s">
        <v>13</v>
      </c>
      <c r="F49" s="142">
        <v>5.0999999999999996</v>
      </c>
      <c r="G49" s="100"/>
      <c r="H49" s="101"/>
      <c r="I49" s="101">
        <f t="shared" si="11"/>
        <v>0</v>
      </c>
      <c r="J49" s="350">
        <f>ROUND(G49*F49,2)</f>
        <v>0</v>
      </c>
      <c r="K49" s="351">
        <f>ROUND(H49*F49,2)</f>
        <v>0</v>
      </c>
      <c r="L49" s="393">
        <f>ROUND(I49*F49,2)</f>
        <v>0</v>
      </c>
    </row>
    <row r="50" spans="1:13" ht="21.95" customHeight="1" thickBot="1" x14ac:dyDescent="0.3">
      <c r="A50" s="300" t="s">
        <v>100</v>
      </c>
      <c r="B50" s="301"/>
      <c r="C50" s="302"/>
      <c r="D50" s="303" t="s">
        <v>51</v>
      </c>
      <c r="E50" s="294"/>
      <c r="F50" s="308"/>
      <c r="G50" s="296"/>
      <c r="H50" s="297"/>
      <c r="I50" s="297"/>
      <c r="J50" s="298"/>
      <c r="K50" s="298"/>
      <c r="L50" s="299"/>
    </row>
    <row r="51" spans="1:13" ht="30.95" customHeight="1" x14ac:dyDescent="0.25">
      <c r="A51" s="137" t="s">
        <v>134</v>
      </c>
      <c r="B51" s="147">
        <v>92479</v>
      </c>
      <c r="C51" s="139" t="s">
        <v>8</v>
      </c>
      <c r="D51" s="243" t="s">
        <v>307</v>
      </c>
      <c r="E51" s="141" t="s">
        <v>7</v>
      </c>
      <c r="F51" s="142">
        <v>142.1</v>
      </c>
      <c r="G51" s="100"/>
      <c r="H51" s="101"/>
      <c r="I51" s="101">
        <f t="shared" ref="I51:I56" si="12">ROUND(G51+H51,4)</f>
        <v>0</v>
      </c>
      <c r="J51" s="103">
        <f>ROUND(G51*F51,2)</f>
        <v>0</v>
      </c>
      <c r="K51" s="169">
        <f t="shared" ref="K51:K56" si="13">ROUND(H51*F51,2)</f>
        <v>0</v>
      </c>
      <c r="L51" s="393">
        <f t="shared" ref="L51:L56" si="14">ROUND(I51*F51,2)</f>
        <v>0</v>
      </c>
    </row>
    <row r="52" spans="1:13" ht="30.95" customHeight="1" x14ac:dyDescent="0.25">
      <c r="A52" s="137" t="s">
        <v>135</v>
      </c>
      <c r="B52" s="143">
        <v>92775</v>
      </c>
      <c r="C52" s="107" t="s">
        <v>8</v>
      </c>
      <c r="D52" s="144" t="s">
        <v>290</v>
      </c>
      <c r="E52" s="109" t="s">
        <v>17</v>
      </c>
      <c r="F52" s="110">
        <f>81.9+80.3</f>
        <v>162.19999999999999</v>
      </c>
      <c r="G52" s="100"/>
      <c r="H52" s="101"/>
      <c r="I52" s="101">
        <f t="shared" si="12"/>
        <v>0</v>
      </c>
      <c r="J52" s="111">
        <f>ROUND(G52*F52,2)</f>
        <v>0</v>
      </c>
      <c r="K52" s="159">
        <f t="shared" si="13"/>
        <v>0</v>
      </c>
      <c r="L52" s="393">
        <f t="shared" si="14"/>
        <v>0</v>
      </c>
    </row>
    <row r="53" spans="1:13" ht="30.95" customHeight="1" x14ac:dyDescent="0.25">
      <c r="A53" s="137" t="s">
        <v>136</v>
      </c>
      <c r="B53" s="143">
        <v>92777</v>
      </c>
      <c r="C53" s="107" t="s">
        <v>8</v>
      </c>
      <c r="D53" s="144" t="s">
        <v>301</v>
      </c>
      <c r="E53" s="109" t="s">
        <v>17</v>
      </c>
      <c r="F53" s="110">
        <f>39.6+125.3</f>
        <v>164.9</v>
      </c>
      <c r="G53" s="100"/>
      <c r="H53" s="101"/>
      <c r="I53" s="101">
        <f t="shared" si="12"/>
        <v>0</v>
      </c>
      <c r="J53" s="111">
        <f>ROUNDDOWN(G53*F53,2)</f>
        <v>0</v>
      </c>
      <c r="K53" s="159">
        <f t="shared" si="13"/>
        <v>0</v>
      </c>
      <c r="L53" s="393">
        <f t="shared" si="14"/>
        <v>0</v>
      </c>
    </row>
    <row r="54" spans="1:13" ht="30.95" customHeight="1" x14ac:dyDescent="0.25">
      <c r="A54" s="137" t="s">
        <v>137</v>
      </c>
      <c r="B54" s="143">
        <v>92778</v>
      </c>
      <c r="C54" s="107" t="s">
        <v>8</v>
      </c>
      <c r="D54" s="144" t="s">
        <v>305</v>
      </c>
      <c r="E54" s="109" t="s">
        <v>17</v>
      </c>
      <c r="F54" s="110">
        <f>75.7+135.5</f>
        <v>211.2</v>
      </c>
      <c r="G54" s="100"/>
      <c r="H54" s="101"/>
      <c r="I54" s="101">
        <f t="shared" si="12"/>
        <v>0</v>
      </c>
      <c r="J54" s="111">
        <f>ROUND(G54*F54,2)</f>
        <v>0</v>
      </c>
      <c r="K54" s="159">
        <f t="shared" si="13"/>
        <v>0</v>
      </c>
      <c r="L54" s="393">
        <f t="shared" si="14"/>
        <v>0</v>
      </c>
    </row>
    <row r="55" spans="1:13" ht="30.95" customHeight="1" x14ac:dyDescent="0.25">
      <c r="A55" s="137" t="s">
        <v>308</v>
      </c>
      <c r="B55" s="143">
        <v>92779</v>
      </c>
      <c r="C55" s="107" t="s">
        <v>8</v>
      </c>
      <c r="D55" s="144" t="s">
        <v>306</v>
      </c>
      <c r="E55" s="109" t="s">
        <v>17</v>
      </c>
      <c r="F55" s="110">
        <v>113.5</v>
      </c>
      <c r="G55" s="100"/>
      <c r="H55" s="101"/>
      <c r="I55" s="101">
        <f t="shared" si="12"/>
        <v>0</v>
      </c>
      <c r="J55" s="111">
        <f>ROUND(G55*F55,2)</f>
        <v>0</v>
      </c>
      <c r="K55" s="159">
        <f t="shared" si="13"/>
        <v>0</v>
      </c>
      <c r="L55" s="393">
        <f t="shared" si="14"/>
        <v>0</v>
      </c>
    </row>
    <row r="56" spans="1:13" ht="30.95" customHeight="1" thickBot="1" x14ac:dyDescent="0.3">
      <c r="A56" s="137" t="s">
        <v>309</v>
      </c>
      <c r="B56" s="143">
        <v>96558</v>
      </c>
      <c r="C56" s="107" t="s">
        <v>8</v>
      </c>
      <c r="D56" s="144" t="s">
        <v>288</v>
      </c>
      <c r="E56" s="109" t="s">
        <v>13</v>
      </c>
      <c r="F56" s="110">
        <v>9.4</v>
      </c>
      <c r="G56" s="100"/>
      <c r="H56" s="101"/>
      <c r="I56" s="101">
        <f t="shared" si="12"/>
        <v>0</v>
      </c>
      <c r="J56" s="116">
        <f>ROUND(G56*F56,2)</f>
        <v>0</v>
      </c>
      <c r="K56" s="230">
        <f t="shared" si="13"/>
        <v>0</v>
      </c>
      <c r="L56" s="393">
        <f t="shared" si="14"/>
        <v>0</v>
      </c>
    </row>
    <row r="57" spans="1:13" ht="21.95" customHeight="1" thickBot="1" x14ac:dyDescent="0.3">
      <c r="A57" s="300" t="s">
        <v>101</v>
      </c>
      <c r="B57" s="301"/>
      <c r="C57" s="302"/>
      <c r="D57" s="303" t="s">
        <v>103</v>
      </c>
      <c r="E57" s="294"/>
      <c r="F57" s="308"/>
      <c r="G57" s="296"/>
      <c r="H57" s="297"/>
      <c r="I57" s="297"/>
      <c r="J57" s="298"/>
      <c r="K57" s="298"/>
      <c r="L57" s="299"/>
    </row>
    <row r="58" spans="1:13" ht="30" customHeight="1" thickBot="1" x14ac:dyDescent="0.3">
      <c r="A58" s="137" t="s">
        <v>102</v>
      </c>
      <c r="B58" s="147">
        <v>101963</v>
      </c>
      <c r="C58" s="139" t="s">
        <v>8</v>
      </c>
      <c r="D58" s="243" t="s">
        <v>340</v>
      </c>
      <c r="E58" s="141" t="s">
        <v>7</v>
      </c>
      <c r="F58" s="142">
        <v>257</v>
      </c>
      <c r="G58" s="100"/>
      <c r="H58" s="101"/>
      <c r="I58" s="101">
        <f>ROUND(G58+H58,4)</f>
        <v>0</v>
      </c>
      <c r="J58" s="394">
        <f>ROUND(G58*F58,2)</f>
        <v>0</v>
      </c>
      <c r="K58" s="395">
        <f>ROUND(H58*F58,2)</f>
        <v>0</v>
      </c>
      <c r="L58" s="393">
        <f>ROUND(I58*F58,2)</f>
        <v>0</v>
      </c>
    </row>
    <row r="59" spans="1:13" ht="21.95" customHeight="1" thickBot="1" x14ac:dyDescent="0.3">
      <c r="A59" s="300" t="s">
        <v>171</v>
      </c>
      <c r="B59" s="301"/>
      <c r="C59" s="302"/>
      <c r="D59" s="303" t="s">
        <v>178</v>
      </c>
      <c r="E59" s="294"/>
      <c r="F59" s="308"/>
      <c r="G59" s="296"/>
      <c r="H59" s="297"/>
      <c r="I59" s="297"/>
      <c r="J59" s="298"/>
      <c r="K59" s="298"/>
      <c r="L59" s="299"/>
    </row>
    <row r="60" spans="1:13" ht="32.25" customHeight="1" thickBot="1" x14ac:dyDescent="0.3">
      <c r="A60" s="312" t="s">
        <v>310</v>
      </c>
      <c r="B60" s="313">
        <v>93194</v>
      </c>
      <c r="C60" s="277" t="s">
        <v>8</v>
      </c>
      <c r="D60" s="314" t="s">
        <v>172</v>
      </c>
      <c r="E60" s="315" t="s">
        <v>16</v>
      </c>
      <c r="F60" s="316">
        <v>34</v>
      </c>
      <c r="G60" s="178"/>
      <c r="H60" s="179"/>
      <c r="I60" s="264">
        <f>ROUND(G60+H60,4)</f>
        <v>0</v>
      </c>
      <c r="J60" s="394">
        <f>ROUND(G60*F60,2)</f>
        <v>0</v>
      </c>
      <c r="K60" s="395">
        <f>ROUND(H60*F60,2)</f>
        <v>0</v>
      </c>
      <c r="L60" s="396">
        <f>ROUND(I60*F60,2)</f>
        <v>0</v>
      </c>
    </row>
    <row r="61" spans="1:13" ht="21" customHeight="1" thickBot="1" x14ac:dyDescent="0.3">
      <c r="A61" s="118"/>
      <c r="B61" s="119"/>
      <c r="C61" s="119"/>
      <c r="D61" s="120" t="s">
        <v>69</v>
      </c>
      <c r="E61" s="121"/>
      <c r="F61" s="122"/>
      <c r="G61" s="123"/>
      <c r="H61" s="124"/>
      <c r="I61" s="276"/>
      <c r="J61" s="273">
        <f>ROUND(SUM(J45:J60),2)</f>
        <v>0</v>
      </c>
      <c r="K61" s="136">
        <f>ROUND(SUM(K45:K60),2)</f>
        <v>0</v>
      </c>
      <c r="L61" s="126">
        <f>SUM(L45:L60)</f>
        <v>0</v>
      </c>
      <c r="M61" s="64"/>
    </row>
    <row r="62" spans="1:13" ht="21.95" customHeight="1" thickBot="1" x14ac:dyDescent="0.3">
      <c r="A62" s="91">
        <v>5</v>
      </c>
      <c r="B62" s="92"/>
      <c r="C62" s="93"/>
      <c r="D62" s="127" t="s">
        <v>392</v>
      </c>
      <c r="E62" s="128"/>
      <c r="F62" s="129"/>
      <c r="G62" s="152"/>
      <c r="H62" s="153"/>
      <c r="I62" s="153"/>
      <c r="J62" s="154"/>
      <c r="K62" s="154"/>
      <c r="L62" s="155"/>
    </row>
    <row r="63" spans="1:13" ht="45" customHeight="1" x14ac:dyDescent="0.25">
      <c r="A63" s="160" t="s">
        <v>59</v>
      </c>
      <c r="B63" s="147">
        <v>87479</v>
      </c>
      <c r="C63" s="161" t="s">
        <v>8</v>
      </c>
      <c r="D63" s="148" t="s">
        <v>311</v>
      </c>
      <c r="E63" s="191" t="s">
        <v>7</v>
      </c>
      <c r="F63" s="142">
        <v>184.5</v>
      </c>
      <c r="G63" s="100"/>
      <c r="H63" s="101"/>
      <c r="I63" s="102">
        <f t="shared" ref="I63:I69" si="15">ROUND(G63+H63,4)</f>
        <v>0</v>
      </c>
      <c r="J63" s="103">
        <f t="shared" ref="J63:J69" si="16">G63*F63</f>
        <v>0</v>
      </c>
      <c r="K63" s="169">
        <f t="shared" ref="K63:K69" si="17">H63*F63</f>
        <v>0</v>
      </c>
      <c r="L63" s="104">
        <f t="shared" ref="L63:L69" si="18">ROUND(I63*F63,2)</f>
        <v>0</v>
      </c>
    </row>
    <row r="64" spans="1:13" ht="45" customHeight="1" x14ac:dyDescent="0.25">
      <c r="A64" s="160" t="s">
        <v>58</v>
      </c>
      <c r="B64" s="147">
        <v>87477</v>
      </c>
      <c r="C64" s="161" t="s">
        <v>8</v>
      </c>
      <c r="D64" s="148" t="s">
        <v>116</v>
      </c>
      <c r="E64" s="133" t="s">
        <v>7</v>
      </c>
      <c r="F64" s="110">
        <v>109.1</v>
      </c>
      <c r="G64" s="100"/>
      <c r="H64" s="101"/>
      <c r="I64" s="102">
        <f t="shared" si="15"/>
        <v>0</v>
      </c>
      <c r="J64" s="111">
        <f t="shared" si="16"/>
        <v>0</v>
      </c>
      <c r="K64" s="159">
        <f t="shared" si="17"/>
        <v>0</v>
      </c>
      <c r="L64" s="132">
        <f t="shared" si="18"/>
        <v>0</v>
      </c>
    </row>
    <row r="65" spans="1:13" ht="20.100000000000001" customHeight="1" x14ac:dyDescent="0.25">
      <c r="A65" s="160" t="s">
        <v>386</v>
      </c>
      <c r="B65" s="143">
        <v>93201</v>
      </c>
      <c r="C65" s="130" t="s">
        <v>8</v>
      </c>
      <c r="D65" s="108" t="s">
        <v>332</v>
      </c>
      <c r="E65" s="133" t="s">
        <v>16</v>
      </c>
      <c r="F65" s="110">
        <v>5.4</v>
      </c>
      <c r="G65" s="100"/>
      <c r="H65" s="101"/>
      <c r="I65" s="102">
        <f t="shared" si="15"/>
        <v>0</v>
      </c>
      <c r="J65" s="111">
        <f t="shared" si="16"/>
        <v>0</v>
      </c>
      <c r="K65" s="159">
        <f t="shared" si="17"/>
        <v>0</v>
      </c>
      <c r="L65" s="132">
        <f t="shared" si="18"/>
        <v>0</v>
      </c>
    </row>
    <row r="66" spans="1:13" ht="20.100000000000001" customHeight="1" x14ac:dyDescent="0.25">
      <c r="A66" s="160" t="s">
        <v>387</v>
      </c>
      <c r="B66" s="162" t="s">
        <v>10</v>
      </c>
      <c r="C66" s="130" t="s">
        <v>118</v>
      </c>
      <c r="D66" s="108" t="s">
        <v>331</v>
      </c>
      <c r="E66" s="133" t="s">
        <v>7</v>
      </c>
      <c r="F66" s="110">
        <v>6</v>
      </c>
      <c r="G66" s="100"/>
      <c r="H66" s="101"/>
      <c r="I66" s="102">
        <f t="shared" si="15"/>
        <v>0</v>
      </c>
      <c r="J66" s="111">
        <f t="shared" si="16"/>
        <v>0</v>
      </c>
      <c r="K66" s="159">
        <f t="shared" si="17"/>
        <v>0</v>
      </c>
      <c r="L66" s="132">
        <f t="shared" si="18"/>
        <v>0</v>
      </c>
    </row>
    <row r="67" spans="1:13" ht="20.100000000000001" customHeight="1" x14ac:dyDescent="0.25">
      <c r="A67" s="160" t="s">
        <v>388</v>
      </c>
      <c r="B67" s="162" t="s">
        <v>416</v>
      </c>
      <c r="C67" s="130" t="s">
        <v>8</v>
      </c>
      <c r="D67" s="108" t="s">
        <v>417</v>
      </c>
      <c r="E67" s="133" t="s">
        <v>13</v>
      </c>
      <c r="F67" s="110">
        <v>8.4</v>
      </c>
      <c r="G67" s="100"/>
      <c r="H67" s="101"/>
      <c r="I67" s="102">
        <f t="shared" si="15"/>
        <v>0</v>
      </c>
      <c r="J67" s="111">
        <f t="shared" si="16"/>
        <v>0</v>
      </c>
      <c r="K67" s="159">
        <f t="shared" si="17"/>
        <v>0</v>
      </c>
      <c r="L67" s="112">
        <f t="shared" si="18"/>
        <v>0</v>
      </c>
    </row>
    <row r="68" spans="1:13" ht="30.95" customHeight="1" x14ac:dyDescent="0.25">
      <c r="A68" s="160" t="s">
        <v>389</v>
      </c>
      <c r="B68" s="162" t="s">
        <v>416</v>
      </c>
      <c r="C68" s="130" t="s">
        <v>8</v>
      </c>
      <c r="D68" s="108" t="s">
        <v>419</v>
      </c>
      <c r="E68" s="133" t="s">
        <v>7</v>
      </c>
      <c r="F68" s="110">
        <v>35</v>
      </c>
      <c r="G68" s="100"/>
      <c r="H68" s="101"/>
      <c r="I68" s="102">
        <f t="shared" si="15"/>
        <v>0</v>
      </c>
      <c r="J68" s="111">
        <f t="shared" si="16"/>
        <v>0</v>
      </c>
      <c r="K68" s="159">
        <f t="shared" si="17"/>
        <v>0</v>
      </c>
      <c r="L68" s="112">
        <f t="shared" si="18"/>
        <v>0</v>
      </c>
    </row>
    <row r="69" spans="1:13" ht="45" customHeight="1" thickBot="1" x14ac:dyDescent="0.3">
      <c r="A69" s="312" t="s">
        <v>415</v>
      </c>
      <c r="B69" s="313" t="s">
        <v>391</v>
      </c>
      <c r="C69" s="277" t="s">
        <v>8</v>
      </c>
      <c r="D69" s="314" t="s">
        <v>390</v>
      </c>
      <c r="E69" s="315" t="s">
        <v>16</v>
      </c>
      <c r="F69" s="316">
        <v>13</v>
      </c>
      <c r="G69" s="178"/>
      <c r="H69" s="179"/>
      <c r="I69" s="264">
        <f t="shared" si="15"/>
        <v>0</v>
      </c>
      <c r="J69" s="274">
        <f t="shared" si="16"/>
        <v>0</v>
      </c>
      <c r="K69" s="180">
        <f t="shared" si="17"/>
        <v>0</v>
      </c>
      <c r="L69" s="237">
        <f t="shared" si="18"/>
        <v>0</v>
      </c>
    </row>
    <row r="70" spans="1:13" ht="21" customHeight="1" thickBot="1" x14ac:dyDescent="0.3">
      <c r="A70" s="118"/>
      <c r="B70" s="119"/>
      <c r="C70" s="119"/>
      <c r="D70" s="120" t="s">
        <v>70</v>
      </c>
      <c r="E70" s="121"/>
      <c r="F70" s="122"/>
      <c r="G70" s="123"/>
      <c r="H70" s="124"/>
      <c r="I70" s="276"/>
      <c r="J70" s="273">
        <f>ROUND(SUM(J63:J69),2)</f>
        <v>0</v>
      </c>
      <c r="K70" s="136">
        <f>ROUND(SUM(K63:K69),2)</f>
        <v>0</v>
      </c>
      <c r="L70" s="126">
        <f>SUM(L63:L69)</f>
        <v>0</v>
      </c>
      <c r="M70" s="64"/>
    </row>
    <row r="71" spans="1:13" ht="21.95" customHeight="1" thickBot="1" x14ac:dyDescent="0.3">
      <c r="A71" s="91">
        <v>6</v>
      </c>
      <c r="B71" s="92"/>
      <c r="C71" s="93"/>
      <c r="D71" s="127" t="s">
        <v>73</v>
      </c>
      <c r="E71" s="128"/>
      <c r="F71" s="129"/>
      <c r="G71" s="232"/>
      <c r="H71" s="233"/>
      <c r="I71" s="233"/>
      <c r="J71" s="234"/>
      <c r="K71" s="234"/>
      <c r="L71" s="235"/>
    </row>
    <row r="72" spans="1:13" ht="30.95" customHeight="1" x14ac:dyDescent="0.25">
      <c r="A72" s="311" t="s">
        <v>112</v>
      </c>
      <c r="B72" s="172">
        <v>92543</v>
      </c>
      <c r="C72" s="134" t="s">
        <v>8</v>
      </c>
      <c r="D72" s="210" t="s">
        <v>312</v>
      </c>
      <c r="E72" s="114" t="s">
        <v>7</v>
      </c>
      <c r="F72" s="262">
        <v>164</v>
      </c>
      <c r="G72" s="167"/>
      <c r="H72" s="168"/>
      <c r="I72" s="256">
        <f t="shared" ref="I72:I78" si="19">ROUND(G72+H72,4)</f>
        <v>0</v>
      </c>
      <c r="J72" s="252">
        <f t="shared" ref="J72:J78" si="20">G72*F72</f>
        <v>0</v>
      </c>
      <c r="K72" s="169">
        <f t="shared" ref="K72:K78" si="21">H72*F72</f>
        <v>0</v>
      </c>
      <c r="L72" s="104">
        <f t="shared" ref="L72:L78" si="22">ROUND(I72*F72,2)</f>
        <v>0</v>
      </c>
    </row>
    <row r="73" spans="1:13" ht="30.95" customHeight="1" x14ac:dyDescent="0.25">
      <c r="A73" s="311" t="s">
        <v>113</v>
      </c>
      <c r="B73" s="172">
        <v>100369</v>
      </c>
      <c r="C73" s="134" t="s">
        <v>8</v>
      </c>
      <c r="D73" s="210" t="s">
        <v>313</v>
      </c>
      <c r="E73" s="114" t="s">
        <v>78</v>
      </c>
      <c r="F73" s="262">
        <v>8</v>
      </c>
      <c r="G73" s="225"/>
      <c r="H73" s="223"/>
      <c r="I73" s="257">
        <f t="shared" si="19"/>
        <v>0</v>
      </c>
      <c r="J73" s="253">
        <f t="shared" si="20"/>
        <v>0</v>
      </c>
      <c r="K73" s="159">
        <f t="shared" si="21"/>
        <v>0</v>
      </c>
      <c r="L73" s="112">
        <f t="shared" si="22"/>
        <v>0</v>
      </c>
    </row>
    <row r="74" spans="1:13" ht="20.100000000000001" customHeight="1" x14ac:dyDescent="0.25">
      <c r="A74" s="151" t="s">
        <v>114</v>
      </c>
      <c r="B74" s="145">
        <v>94213</v>
      </c>
      <c r="C74" s="134" t="s">
        <v>8</v>
      </c>
      <c r="D74" s="170" t="s">
        <v>350</v>
      </c>
      <c r="E74" s="109" t="s">
        <v>7</v>
      </c>
      <c r="F74" s="224">
        <v>164</v>
      </c>
      <c r="G74" s="225"/>
      <c r="H74" s="223"/>
      <c r="I74" s="257">
        <f t="shared" si="19"/>
        <v>0</v>
      </c>
      <c r="J74" s="253">
        <f t="shared" si="20"/>
        <v>0</v>
      </c>
      <c r="K74" s="159">
        <f t="shared" si="21"/>
        <v>0</v>
      </c>
      <c r="L74" s="112">
        <f t="shared" si="22"/>
        <v>0</v>
      </c>
    </row>
    <row r="75" spans="1:13" ht="20.100000000000001" customHeight="1" x14ac:dyDescent="0.25">
      <c r="A75" s="151" t="s">
        <v>115</v>
      </c>
      <c r="B75" s="162" t="s">
        <v>119</v>
      </c>
      <c r="C75" s="130" t="s">
        <v>118</v>
      </c>
      <c r="D75" s="171" t="s">
        <v>347</v>
      </c>
      <c r="E75" s="109" t="s">
        <v>16</v>
      </c>
      <c r="F75" s="224">
        <v>3.6</v>
      </c>
      <c r="G75" s="225"/>
      <c r="H75" s="223"/>
      <c r="I75" s="257">
        <f t="shared" si="19"/>
        <v>0</v>
      </c>
      <c r="J75" s="253">
        <f t="shared" si="20"/>
        <v>0</v>
      </c>
      <c r="K75" s="159">
        <f t="shared" si="21"/>
        <v>0</v>
      </c>
      <c r="L75" s="112">
        <f t="shared" si="22"/>
        <v>0</v>
      </c>
    </row>
    <row r="76" spans="1:13" ht="20.100000000000001" customHeight="1" x14ac:dyDescent="0.25">
      <c r="A76" s="151" t="s">
        <v>342</v>
      </c>
      <c r="B76" s="172" t="s">
        <v>170</v>
      </c>
      <c r="C76" s="130" t="s">
        <v>118</v>
      </c>
      <c r="D76" s="171" t="s">
        <v>348</v>
      </c>
      <c r="E76" s="114" t="s">
        <v>16</v>
      </c>
      <c r="F76" s="262">
        <v>30</v>
      </c>
      <c r="G76" s="225"/>
      <c r="H76" s="223"/>
      <c r="I76" s="257">
        <f t="shared" si="19"/>
        <v>0</v>
      </c>
      <c r="J76" s="253">
        <f t="shared" si="20"/>
        <v>0</v>
      </c>
      <c r="K76" s="159">
        <f t="shared" si="21"/>
        <v>0</v>
      </c>
      <c r="L76" s="112">
        <f t="shared" si="22"/>
        <v>0</v>
      </c>
    </row>
    <row r="77" spans="1:13" ht="20.100000000000001" customHeight="1" x14ac:dyDescent="0.25">
      <c r="A77" s="151" t="s">
        <v>343</v>
      </c>
      <c r="B77" s="172" t="s">
        <v>341</v>
      </c>
      <c r="C77" s="134" t="s">
        <v>8</v>
      </c>
      <c r="D77" s="173" t="s">
        <v>109</v>
      </c>
      <c r="E77" s="114" t="s">
        <v>16</v>
      </c>
      <c r="F77" s="262">
        <v>6.9</v>
      </c>
      <c r="G77" s="225"/>
      <c r="H77" s="223"/>
      <c r="I77" s="257">
        <f t="shared" si="19"/>
        <v>0</v>
      </c>
      <c r="J77" s="253">
        <f t="shared" si="20"/>
        <v>0</v>
      </c>
      <c r="K77" s="159">
        <f t="shared" si="21"/>
        <v>0</v>
      </c>
      <c r="L77" s="112">
        <f t="shared" si="22"/>
        <v>0</v>
      </c>
    </row>
    <row r="78" spans="1:13" ht="30.95" customHeight="1" thickBot="1" x14ac:dyDescent="0.3">
      <c r="A78" s="311" t="s">
        <v>349</v>
      </c>
      <c r="B78" s="172" t="s">
        <v>351</v>
      </c>
      <c r="C78" s="134" t="s">
        <v>118</v>
      </c>
      <c r="D78" s="210" t="s">
        <v>339</v>
      </c>
      <c r="E78" s="114" t="s">
        <v>7</v>
      </c>
      <c r="F78" s="262">
        <v>2.5</v>
      </c>
      <c r="G78" s="258"/>
      <c r="H78" s="229"/>
      <c r="I78" s="259">
        <f t="shared" si="19"/>
        <v>0</v>
      </c>
      <c r="J78" s="254">
        <f t="shared" si="20"/>
        <v>0</v>
      </c>
      <c r="K78" s="230">
        <f t="shared" si="21"/>
        <v>0</v>
      </c>
      <c r="L78" s="117">
        <f t="shared" si="22"/>
        <v>0</v>
      </c>
    </row>
    <row r="79" spans="1:13" ht="21" customHeight="1" thickBot="1" x14ac:dyDescent="0.3">
      <c r="A79" s="118"/>
      <c r="B79" s="119"/>
      <c r="C79" s="119"/>
      <c r="D79" s="120" t="s">
        <v>68</v>
      </c>
      <c r="E79" s="121"/>
      <c r="F79" s="122"/>
      <c r="G79" s="219"/>
      <c r="H79" s="220"/>
      <c r="I79" s="309"/>
      <c r="J79" s="273">
        <f>ROUND(SUM(J72:J78),2)</f>
        <v>0</v>
      </c>
      <c r="K79" s="136">
        <f>ROUND(SUM(K72:K78),2)</f>
        <v>0</v>
      </c>
      <c r="L79" s="126">
        <f>SUM(L72:L78)</f>
        <v>0</v>
      </c>
      <c r="M79" s="64"/>
    </row>
    <row r="80" spans="1:13" ht="21.95" customHeight="1" thickBot="1" x14ac:dyDescent="0.3">
      <c r="A80" s="91">
        <v>7</v>
      </c>
      <c r="B80" s="92"/>
      <c r="C80" s="93"/>
      <c r="D80" s="127" t="s">
        <v>74</v>
      </c>
      <c r="E80" s="128"/>
      <c r="F80" s="129"/>
      <c r="G80" s="152"/>
      <c r="H80" s="153"/>
      <c r="I80" s="153"/>
      <c r="J80" s="234"/>
      <c r="K80" s="234"/>
      <c r="L80" s="235"/>
    </row>
    <row r="81" spans="1:13" ht="20.100000000000001" customHeight="1" x14ac:dyDescent="0.25">
      <c r="A81" s="185" t="s">
        <v>138</v>
      </c>
      <c r="B81" s="147">
        <v>94227</v>
      </c>
      <c r="C81" s="161" t="s">
        <v>8</v>
      </c>
      <c r="D81" s="186" t="s">
        <v>108</v>
      </c>
      <c r="E81" s="141" t="s">
        <v>16</v>
      </c>
      <c r="F81" s="142">
        <v>50.25</v>
      </c>
      <c r="G81" s="100"/>
      <c r="H81" s="101"/>
      <c r="I81" s="102">
        <f t="shared" ref="I81:I85" si="23">ROUND(G81+H81,4)</f>
        <v>0</v>
      </c>
      <c r="J81" s="103">
        <f>G81*F81</f>
        <v>0</v>
      </c>
      <c r="K81" s="169">
        <f>H81*F81</f>
        <v>0</v>
      </c>
      <c r="L81" s="104">
        <f>ROUND(I81*F81,2)</f>
        <v>0</v>
      </c>
    </row>
    <row r="82" spans="1:13" ht="20.100000000000001" customHeight="1" x14ac:dyDescent="0.25">
      <c r="A82" s="187" t="s">
        <v>139</v>
      </c>
      <c r="B82" s="162" t="s">
        <v>376</v>
      </c>
      <c r="C82" s="130" t="s">
        <v>86</v>
      </c>
      <c r="D82" s="188" t="s">
        <v>110</v>
      </c>
      <c r="E82" s="109" t="s">
        <v>16</v>
      </c>
      <c r="F82" s="110">
        <v>24</v>
      </c>
      <c r="G82" s="100"/>
      <c r="H82" s="101"/>
      <c r="I82" s="102">
        <f t="shared" si="23"/>
        <v>0</v>
      </c>
      <c r="J82" s="111">
        <f>G82*F82</f>
        <v>0</v>
      </c>
      <c r="K82" s="159">
        <f>H82*F82</f>
        <v>0</v>
      </c>
      <c r="L82" s="112">
        <f>ROUND(I82*F82,2)</f>
        <v>0</v>
      </c>
    </row>
    <row r="83" spans="1:13" ht="20.100000000000001" customHeight="1" x14ac:dyDescent="0.25">
      <c r="A83" s="187" t="s">
        <v>75</v>
      </c>
      <c r="B83" s="143">
        <v>94231</v>
      </c>
      <c r="C83" s="130" t="s">
        <v>8</v>
      </c>
      <c r="D83" s="170" t="s">
        <v>330</v>
      </c>
      <c r="E83" s="109" t="s">
        <v>16</v>
      </c>
      <c r="F83" s="110">
        <v>6.9</v>
      </c>
      <c r="G83" s="100"/>
      <c r="H83" s="101"/>
      <c r="I83" s="102">
        <f t="shared" si="23"/>
        <v>0</v>
      </c>
      <c r="J83" s="111">
        <f>G83*F83</f>
        <v>0</v>
      </c>
      <c r="K83" s="159">
        <f>H83*F83</f>
        <v>0</v>
      </c>
      <c r="L83" s="112">
        <f>ROUND(I83*F83,2)</f>
        <v>0</v>
      </c>
    </row>
    <row r="84" spans="1:13" ht="30.95" customHeight="1" x14ac:dyDescent="0.25">
      <c r="A84" s="187" t="s">
        <v>79</v>
      </c>
      <c r="B84" s="149">
        <v>89512</v>
      </c>
      <c r="C84" s="130" t="s">
        <v>8</v>
      </c>
      <c r="D84" s="189" t="s">
        <v>111</v>
      </c>
      <c r="E84" s="109" t="s">
        <v>16</v>
      </c>
      <c r="F84" s="110">
        <v>60</v>
      </c>
      <c r="G84" s="100"/>
      <c r="H84" s="101"/>
      <c r="I84" s="102">
        <f t="shared" si="23"/>
        <v>0</v>
      </c>
      <c r="J84" s="111">
        <f>G84*F84</f>
        <v>0</v>
      </c>
      <c r="K84" s="159">
        <f>H84*F84</f>
        <v>0</v>
      </c>
      <c r="L84" s="112">
        <f>ROUND(I84*F84,2)</f>
        <v>0</v>
      </c>
    </row>
    <row r="85" spans="1:13" ht="30.95" customHeight="1" thickBot="1" x14ac:dyDescent="0.3">
      <c r="A85" s="231" t="s">
        <v>140</v>
      </c>
      <c r="B85" s="145">
        <v>97897</v>
      </c>
      <c r="C85" s="113" t="s">
        <v>8</v>
      </c>
      <c r="D85" s="248" t="s">
        <v>333</v>
      </c>
      <c r="E85" s="114" t="s">
        <v>78</v>
      </c>
      <c r="F85" s="115">
        <v>4</v>
      </c>
      <c r="G85" s="178"/>
      <c r="H85" s="179"/>
      <c r="I85" s="264">
        <f t="shared" si="23"/>
        <v>0</v>
      </c>
      <c r="J85" s="116">
        <f>G85*F85</f>
        <v>0</v>
      </c>
      <c r="K85" s="230">
        <f>H85*F85</f>
        <v>0</v>
      </c>
      <c r="L85" s="117">
        <f>ROUND(I85*F85,2)</f>
        <v>0</v>
      </c>
    </row>
    <row r="86" spans="1:13" ht="21" customHeight="1" thickBot="1" x14ac:dyDescent="0.3">
      <c r="A86" s="118"/>
      <c r="B86" s="119"/>
      <c r="C86" s="119"/>
      <c r="D86" s="120" t="s">
        <v>67</v>
      </c>
      <c r="E86" s="121"/>
      <c r="F86" s="122"/>
      <c r="G86" s="123"/>
      <c r="H86" s="124"/>
      <c r="I86" s="150"/>
      <c r="J86" s="273">
        <f>ROUND(SUM(J81:J85),2)</f>
        <v>0</v>
      </c>
      <c r="K86" s="136">
        <f>ROUND(SUM(K81:K85),2)</f>
        <v>0</v>
      </c>
      <c r="L86" s="126">
        <f>SUM(L81:L85)</f>
        <v>0</v>
      </c>
      <c r="M86" s="64"/>
    </row>
    <row r="87" spans="1:13" ht="21.95" customHeight="1" thickBot="1" x14ac:dyDescent="0.3">
      <c r="A87" s="216">
        <v>8</v>
      </c>
      <c r="B87" s="163"/>
      <c r="C87" s="217"/>
      <c r="D87" s="164" t="s">
        <v>52</v>
      </c>
      <c r="E87" s="165"/>
      <c r="F87" s="166"/>
      <c r="G87" s="232"/>
      <c r="H87" s="233"/>
      <c r="I87" s="233"/>
      <c r="J87" s="234"/>
      <c r="K87" s="234"/>
      <c r="L87" s="235"/>
    </row>
    <row r="88" spans="1:13" ht="21.95" customHeight="1" thickBot="1" x14ac:dyDescent="0.3">
      <c r="A88" s="300" t="s">
        <v>76</v>
      </c>
      <c r="B88" s="301"/>
      <c r="C88" s="302"/>
      <c r="D88" s="303" t="s">
        <v>334</v>
      </c>
      <c r="E88" s="294"/>
      <c r="F88" s="308"/>
      <c r="G88" s="296"/>
      <c r="H88" s="297"/>
      <c r="I88" s="297"/>
      <c r="J88" s="304"/>
      <c r="K88" s="304"/>
      <c r="L88" s="305"/>
    </row>
    <row r="89" spans="1:13" ht="30.95" customHeight="1" x14ac:dyDescent="0.25">
      <c r="A89" s="137" t="s">
        <v>62</v>
      </c>
      <c r="B89" s="147">
        <v>87893</v>
      </c>
      <c r="C89" s="139" t="s">
        <v>8</v>
      </c>
      <c r="D89" s="243" t="s">
        <v>55</v>
      </c>
      <c r="E89" s="141" t="s">
        <v>7</v>
      </c>
      <c r="F89" s="142">
        <v>512</v>
      </c>
      <c r="G89" s="100"/>
      <c r="H89" s="101"/>
      <c r="I89" s="102">
        <f t="shared" ref="I89:I93" si="24">ROUND(G89+H89,4)</f>
        <v>0</v>
      </c>
      <c r="J89" s="103">
        <f>G89*F89</f>
        <v>0</v>
      </c>
      <c r="K89" s="169">
        <f>H89*F89</f>
        <v>0</v>
      </c>
      <c r="L89" s="104">
        <f>ROUND(I89*F89,2)</f>
        <v>0</v>
      </c>
    </row>
    <row r="90" spans="1:13" ht="30.95" customHeight="1" x14ac:dyDescent="0.25">
      <c r="A90" s="137" t="s">
        <v>80</v>
      </c>
      <c r="B90" s="143">
        <v>87535</v>
      </c>
      <c r="C90" s="107" t="s">
        <v>8</v>
      </c>
      <c r="D90" s="144" t="s">
        <v>338</v>
      </c>
      <c r="E90" s="109" t="s">
        <v>7</v>
      </c>
      <c r="F90" s="110">
        <v>378</v>
      </c>
      <c r="G90" s="100"/>
      <c r="H90" s="101"/>
      <c r="I90" s="102">
        <f t="shared" si="24"/>
        <v>0</v>
      </c>
      <c r="J90" s="111">
        <f>G90*F90</f>
        <v>0</v>
      </c>
      <c r="K90" s="159">
        <f>H90*F90</f>
        <v>0</v>
      </c>
      <c r="L90" s="112">
        <f>ROUND(I90*F90,2)</f>
        <v>0</v>
      </c>
    </row>
    <row r="91" spans="1:13" ht="30.95" customHeight="1" x14ac:dyDescent="0.25">
      <c r="A91" s="137" t="s">
        <v>81</v>
      </c>
      <c r="B91" s="143">
        <v>98561</v>
      </c>
      <c r="C91" s="107" t="s">
        <v>8</v>
      </c>
      <c r="D91" s="144" t="s">
        <v>359</v>
      </c>
      <c r="E91" s="109" t="s">
        <v>7</v>
      </c>
      <c r="F91" s="110">
        <v>32</v>
      </c>
      <c r="G91" s="100"/>
      <c r="H91" s="101"/>
      <c r="I91" s="102">
        <f t="shared" si="24"/>
        <v>0</v>
      </c>
      <c r="J91" s="111">
        <f>G91*F91</f>
        <v>0</v>
      </c>
      <c r="K91" s="159">
        <f>H91*F91</f>
        <v>0</v>
      </c>
      <c r="L91" s="112">
        <f>ROUND(I91*F91,2)</f>
        <v>0</v>
      </c>
    </row>
    <row r="92" spans="1:13" ht="30.95" customHeight="1" x14ac:dyDescent="0.25">
      <c r="A92" s="137" t="s">
        <v>82</v>
      </c>
      <c r="B92" s="143">
        <v>87543</v>
      </c>
      <c r="C92" s="107" t="s">
        <v>8</v>
      </c>
      <c r="D92" s="144" t="s">
        <v>202</v>
      </c>
      <c r="E92" s="109" t="s">
        <v>7</v>
      </c>
      <c r="F92" s="110">
        <v>102</v>
      </c>
      <c r="G92" s="100"/>
      <c r="H92" s="101"/>
      <c r="I92" s="102">
        <f t="shared" si="24"/>
        <v>0</v>
      </c>
      <c r="J92" s="111">
        <f>G92*F92</f>
        <v>0</v>
      </c>
      <c r="K92" s="159">
        <f>H92*F92</f>
        <v>0</v>
      </c>
      <c r="L92" s="112">
        <f>ROUND(I92*F92,2)</f>
        <v>0</v>
      </c>
    </row>
    <row r="93" spans="1:13" ht="45" customHeight="1" thickBot="1" x14ac:dyDescent="0.3">
      <c r="A93" s="137" t="s">
        <v>393</v>
      </c>
      <c r="B93" s="143">
        <v>93393</v>
      </c>
      <c r="C93" s="107" t="s">
        <v>8</v>
      </c>
      <c r="D93" s="144" t="s">
        <v>358</v>
      </c>
      <c r="E93" s="109" t="s">
        <v>7</v>
      </c>
      <c r="F93" s="110">
        <v>134</v>
      </c>
      <c r="G93" s="100"/>
      <c r="H93" s="101"/>
      <c r="I93" s="102">
        <f t="shared" si="24"/>
        <v>0</v>
      </c>
      <c r="J93" s="116">
        <f>G93*F93</f>
        <v>0</v>
      </c>
      <c r="K93" s="230">
        <f>H93*F93</f>
        <v>0</v>
      </c>
      <c r="L93" s="117">
        <f>ROUND(I93*F93,2)</f>
        <v>0</v>
      </c>
    </row>
    <row r="94" spans="1:13" ht="21.95" customHeight="1" thickBot="1" x14ac:dyDescent="0.3">
      <c r="A94" s="300" t="s">
        <v>63</v>
      </c>
      <c r="B94" s="301"/>
      <c r="C94" s="302"/>
      <c r="D94" s="303" t="s">
        <v>433</v>
      </c>
      <c r="E94" s="294"/>
      <c r="F94" s="308"/>
      <c r="G94" s="296"/>
      <c r="H94" s="297"/>
      <c r="I94" s="297"/>
      <c r="J94" s="326"/>
      <c r="K94" s="326"/>
      <c r="L94" s="327"/>
    </row>
    <row r="95" spans="1:13" ht="20.100000000000001" customHeight="1" x14ac:dyDescent="0.25">
      <c r="A95" s="160" t="s">
        <v>64</v>
      </c>
      <c r="B95" s="147">
        <v>87893</v>
      </c>
      <c r="C95" s="161" t="s">
        <v>8</v>
      </c>
      <c r="D95" s="192" t="s">
        <v>335</v>
      </c>
      <c r="E95" s="191" t="s">
        <v>7</v>
      </c>
      <c r="F95" s="142">
        <v>201</v>
      </c>
      <c r="G95" s="100"/>
      <c r="H95" s="101"/>
      <c r="I95" s="102">
        <f t="shared" ref="I95:I97" si="25">ROUND(G95+H95,4)</f>
        <v>0</v>
      </c>
      <c r="J95" s="103">
        <f>G95*F95</f>
        <v>0</v>
      </c>
      <c r="K95" s="169">
        <f>H95*F95</f>
        <v>0</v>
      </c>
      <c r="L95" s="104">
        <f>ROUND(I95*F95,2)</f>
        <v>0</v>
      </c>
    </row>
    <row r="96" spans="1:13" ht="30.95" customHeight="1" x14ac:dyDescent="0.25">
      <c r="A96" s="137" t="s">
        <v>65</v>
      </c>
      <c r="B96" s="143">
        <v>87792</v>
      </c>
      <c r="C96" s="107" t="s">
        <v>8</v>
      </c>
      <c r="D96" s="144" t="s">
        <v>83</v>
      </c>
      <c r="E96" s="109" t="s">
        <v>7</v>
      </c>
      <c r="F96" s="110">
        <v>201</v>
      </c>
      <c r="G96" s="100"/>
      <c r="H96" s="101"/>
      <c r="I96" s="102">
        <f t="shared" si="25"/>
        <v>0</v>
      </c>
      <c r="J96" s="111">
        <f>G96*F96</f>
        <v>0</v>
      </c>
      <c r="K96" s="159">
        <f>H96*F96</f>
        <v>0</v>
      </c>
      <c r="L96" s="112">
        <f>ROUND(I96*F96,2)</f>
        <v>0</v>
      </c>
    </row>
    <row r="97" spans="1:13" ht="30.95" customHeight="1" thickBot="1" x14ac:dyDescent="0.3">
      <c r="A97" s="137" t="s">
        <v>394</v>
      </c>
      <c r="B97" s="143">
        <v>98546</v>
      </c>
      <c r="C97" s="107" t="s">
        <v>8</v>
      </c>
      <c r="D97" s="144" t="s">
        <v>366</v>
      </c>
      <c r="E97" s="109" t="s">
        <v>7</v>
      </c>
      <c r="F97" s="110">
        <v>32.5</v>
      </c>
      <c r="G97" s="100"/>
      <c r="H97" s="101"/>
      <c r="I97" s="102">
        <f t="shared" si="25"/>
        <v>0</v>
      </c>
      <c r="J97" s="116">
        <f>G97*F97</f>
        <v>0</v>
      </c>
      <c r="K97" s="230">
        <f>H97*F97</f>
        <v>0</v>
      </c>
      <c r="L97" s="117">
        <f>ROUND(I97*F97,2)</f>
        <v>0</v>
      </c>
    </row>
    <row r="98" spans="1:13" ht="21.95" customHeight="1" thickBot="1" x14ac:dyDescent="0.3">
      <c r="A98" s="300" t="s">
        <v>71</v>
      </c>
      <c r="B98" s="301"/>
      <c r="C98" s="302"/>
      <c r="D98" s="303" t="s">
        <v>84</v>
      </c>
      <c r="E98" s="294"/>
      <c r="F98" s="308"/>
      <c r="G98" s="296"/>
      <c r="H98" s="297"/>
      <c r="I98" s="297"/>
      <c r="J98" s="318"/>
      <c r="K98" s="318"/>
      <c r="L98" s="319"/>
    </row>
    <row r="99" spans="1:13" ht="20.100000000000001" customHeight="1" x14ac:dyDescent="0.25">
      <c r="A99" s="156" t="s">
        <v>72</v>
      </c>
      <c r="B99" s="157">
        <v>87882</v>
      </c>
      <c r="C99" s="317" t="s">
        <v>8</v>
      </c>
      <c r="D99" s="97" t="s">
        <v>336</v>
      </c>
      <c r="E99" s="158" t="s">
        <v>7</v>
      </c>
      <c r="F99" s="249">
        <v>257</v>
      </c>
      <c r="G99" s="167"/>
      <c r="H99" s="168"/>
      <c r="I99" s="285">
        <f t="shared" ref="I99:I100" si="26">ROUND(G99+H99,4)</f>
        <v>0</v>
      </c>
      <c r="J99" s="103">
        <f>G99*F99</f>
        <v>0</v>
      </c>
      <c r="K99" s="169">
        <f>H99*F99</f>
        <v>0</v>
      </c>
      <c r="L99" s="104">
        <f>ROUND(I99*F99,2)</f>
        <v>0</v>
      </c>
    </row>
    <row r="100" spans="1:13" ht="30.95" customHeight="1" thickBot="1" x14ac:dyDescent="0.3">
      <c r="A100" s="174" t="s">
        <v>104</v>
      </c>
      <c r="B100" s="286">
        <v>90408</v>
      </c>
      <c r="C100" s="175" t="s">
        <v>8</v>
      </c>
      <c r="D100" s="228" t="s">
        <v>337</v>
      </c>
      <c r="E100" s="287" t="s">
        <v>16</v>
      </c>
      <c r="F100" s="250">
        <v>257</v>
      </c>
      <c r="G100" s="258"/>
      <c r="H100" s="229"/>
      <c r="I100" s="306">
        <f t="shared" si="26"/>
        <v>0</v>
      </c>
      <c r="J100" s="116">
        <f>G100*F100</f>
        <v>0</v>
      </c>
      <c r="K100" s="230">
        <f>H100*F100</f>
        <v>0</v>
      </c>
      <c r="L100" s="117">
        <f>ROUND(I100*F100,2)</f>
        <v>0</v>
      </c>
    </row>
    <row r="101" spans="1:13" ht="21" customHeight="1" thickBot="1" x14ac:dyDescent="0.3">
      <c r="A101" s="118"/>
      <c r="B101" s="119"/>
      <c r="C101" s="119"/>
      <c r="D101" s="120" t="s">
        <v>66</v>
      </c>
      <c r="E101" s="121"/>
      <c r="F101" s="275"/>
      <c r="G101" s="123"/>
      <c r="H101" s="124"/>
      <c r="I101" s="276"/>
      <c r="J101" s="273">
        <f>ROUND(SUM(J89:J100),2)</f>
        <v>0</v>
      </c>
      <c r="K101" s="136">
        <f>ROUND(SUM(K89:K100),2)</f>
        <v>0</v>
      </c>
      <c r="L101" s="126">
        <f>SUM(L89:L100)</f>
        <v>0</v>
      </c>
      <c r="M101" s="64"/>
    </row>
    <row r="102" spans="1:13" ht="21.95" customHeight="1" thickBot="1" x14ac:dyDescent="0.3">
      <c r="A102" s="91">
        <v>9</v>
      </c>
      <c r="B102" s="92"/>
      <c r="C102" s="93"/>
      <c r="D102" s="127" t="s">
        <v>97</v>
      </c>
      <c r="E102" s="128"/>
      <c r="F102" s="129"/>
      <c r="G102" s="152"/>
      <c r="H102" s="153"/>
      <c r="I102" s="153"/>
      <c r="J102" s="234"/>
      <c r="K102" s="234"/>
      <c r="L102" s="235"/>
    </row>
    <row r="103" spans="1:13" ht="20.100000000000001" customHeight="1" x14ac:dyDescent="0.25">
      <c r="A103" s="222" t="s">
        <v>122</v>
      </c>
      <c r="B103" s="130">
        <v>102194</v>
      </c>
      <c r="C103" s="130" t="s">
        <v>8</v>
      </c>
      <c r="D103" s="131" t="s">
        <v>363</v>
      </c>
      <c r="E103" s="109" t="s">
        <v>7</v>
      </c>
      <c r="F103" s="224">
        <f>257+198</f>
        <v>455</v>
      </c>
      <c r="G103" s="225"/>
      <c r="H103" s="223"/>
      <c r="I103" s="265">
        <f t="shared" ref="I103:I111" si="27">ROUND(G103+H103,4)</f>
        <v>0</v>
      </c>
      <c r="J103" s="103">
        <f>G103*F103</f>
        <v>0</v>
      </c>
      <c r="K103" s="169">
        <f>H103*F103</f>
        <v>0</v>
      </c>
      <c r="L103" s="104">
        <f>ROUND(I103*F103,2)</f>
        <v>0</v>
      </c>
    </row>
    <row r="104" spans="1:13" ht="30.95" customHeight="1" x14ac:dyDescent="0.25">
      <c r="A104" s="222" t="s">
        <v>123</v>
      </c>
      <c r="B104" s="130">
        <v>95623</v>
      </c>
      <c r="C104" s="130" t="s">
        <v>8</v>
      </c>
      <c r="D104" s="131" t="s">
        <v>365</v>
      </c>
      <c r="E104" s="109" t="s">
        <v>7</v>
      </c>
      <c r="F104" s="224">
        <v>198</v>
      </c>
      <c r="G104" s="225"/>
      <c r="H104" s="223"/>
      <c r="I104" s="265">
        <f t="shared" si="27"/>
        <v>0</v>
      </c>
      <c r="J104" s="111">
        <f>G104*F104</f>
        <v>0</v>
      </c>
      <c r="K104" s="159">
        <f>H104*F104</f>
        <v>0</v>
      </c>
      <c r="L104" s="112">
        <f>ROUND(I104*F104,2)</f>
        <v>0</v>
      </c>
    </row>
    <row r="105" spans="1:13" ht="20.100000000000001" customHeight="1" thickBot="1" x14ac:dyDescent="0.3">
      <c r="A105" s="236" t="s">
        <v>364</v>
      </c>
      <c r="B105" s="134">
        <v>95623</v>
      </c>
      <c r="C105" s="134" t="s">
        <v>8</v>
      </c>
      <c r="D105" s="146" t="s">
        <v>375</v>
      </c>
      <c r="E105" s="114" t="s">
        <v>7</v>
      </c>
      <c r="F105" s="262">
        <v>257</v>
      </c>
      <c r="G105" s="330"/>
      <c r="H105" s="331"/>
      <c r="I105" s="332">
        <f t="shared" si="27"/>
        <v>0</v>
      </c>
      <c r="J105" s="116">
        <f>G105*F105</f>
        <v>0</v>
      </c>
      <c r="K105" s="230">
        <f>H105*F105</f>
        <v>0</v>
      </c>
      <c r="L105" s="117">
        <f>ROUND(I105*F105,2)</f>
        <v>0</v>
      </c>
    </row>
    <row r="106" spans="1:13" ht="21" customHeight="1" thickBot="1" x14ac:dyDescent="0.3">
      <c r="A106" s="118"/>
      <c r="B106" s="119"/>
      <c r="C106" s="119"/>
      <c r="D106" s="120" t="s">
        <v>77</v>
      </c>
      <c r="E106" s="121"/>
      <c r="F106" s="275"/>
      <c r="G106" s="123"/>
      <c r="H106" s="124"/>
      <c r="I106" s="276"/>
      <c r="J106" s="310">
        <f>ROUND(SUM(J103:J105),2)</f>
        <v>0</v>
      </c>
      <c r="K106" s="125">
        <f>ROUND(SUM(K103:K105),2)</f>
        <v>0</v>
      </c>
      <c r="L106" s="221">
        <f>SUM(L103:L105)</f>
        <v>0</v>
      </c>
      <c r="M106" s="64"/>
    </row>
    <row r="107" spans="1:13" ht="21.95" customHeight="1" thickBot="1" x14ac:dyDescent="0.3">
      <c r="A107" s="91">
        <v>10</v>
      </c>
      <c r="B107" s="92"/>
      <c r="C107" s="93"/>
      <c r="D107" s="127" t="s">
        <v>29</v>
      </c>
      <c r="E107" s="128"/>
      <c r="F107" s="129"/>
      <c r="G107" s="152"/>
      <c r="H107" s="153"/>
      <c r="I107" s="153"/>
      <c r="J107" s="154"/>
      <c r="K107" s="154"/>
      <c r="L107" s="155"/>
    </row>
    <row r="108" spans="1:13" ht="30.95" customHeight="1" x14ac:dyDescent="0.25">
      <c r="A108" s="160" t="s">
        <v>141</v>
      </c>
      <c r="B108" s="320">
        <v>87630</v>
      </c>
      <c r="C108" s="161" t="s">
        <v>8</v>
      </c>
      <c r="D108" s="148" t="s">
        <v>412</v>
      </c>
      <c r="E108" s="141" t="s">
        <v>7</v>
      </c>
      <c r="F108" s="142">
        <v>210</v>
      </c>
      <c r="G108" s="100"/>
      <c r="H108" s="101"/>
      <c r="I108" s="102">
        <f t="shared" si="27"/>
        <v>0</v>
      </c>
      <c r="J108" s="103">
        <f>G108*F108</f>
        <v>0</v>
      </c>
      <c r="K108" s="169">
        <f>H108*F108</f>
        <v>0</v>
      </c>
      <c r="L108" s="104">
        <f>ROUND(I108*F108,2)</f>
        <v>0</v>
      </c>
    </row>
    <row r="109" spans="1:13" ht="30.95" customHeight="1" x14ac:dyDescent="0.25">
      <c r="A109" s="160" t="s">
        <v>142</v>
      </c>
      <c r="B109" s="145">
        <v>93393</v>
      </c>
      <c r="C109" s="130" t="s">
        <v>8</v>
      </c>
      <c r="D109" s="170" t="s">
        <v>367</v>
      </c>
      <c r="E109" s="109" t="s">
        <v>7</v>
      </c>
      <c r="F109" s="110">
        <v>210</v>
      </c>
      <c r="G109" s="100"/>
      <c r="H109" s="101"/>
      <c r="I109" s="102">
        <f t="shared" si="27"/>
        <v>0</v>
      </c>
      <c r="J109" s="111">
        <f>G109*F109</f>
        <v>0</v>
      </c>
      <c r="K109" s="159">
        <f>H109*F109</f>
        <v>0</v>
      </c>
      <c r="L109" s="132">
        <f>ROUND(I109*F109,2)</f>
        <v>0</v>
      </c>
    </row>
    <row r="110" spans="1:13" ht="20.100000000000001" customHeight="1" x14ac:dyDescent="0.25">
      <c r="A110" s="160" t="s">
        <v>143</v>
      </c>
      <c r="B110" s="193" t="s">
        <v>395</v>
      </c>
      <c r="C110" s="130" t="s">
        <v>86</v>
      </c>
      <c r="D110" s="194" t="s">
        <v>428</v>
      </c>
      <c r="E110" s="109" t="s">
        <v>16</v>
      </c>
      <c r="F110" s="110">
        <v>104</v>
      </c>
      <c r="G110" s="100"/>
      <c r="H110" s="101"/>
      <c r="I110" s="102">
        <f t="shared" si="27"/>
        <v>0</v>
      </c>
      <c r="J110" s="111">
        <f>G110*F110</f>
        <v>0</v>
      </c>
      <c r="K110" s="159">
        <f>H110*F110</f>
        <v>0</v>
      </c>
      <c r="L110" s="132">
        <f>ROUND(I110*F110,2)</f>
        <v>0</v>
      </c>
    </row>
    <row r="111" spans="1:13" ht="30.95" customHeight="1" thickBot="1" x14ac:dyDescent="0.3">
      <c r="A111" s="312" t="s">
        <v>413</v>
      </c>
      <c r="B111" s="321" t="s">
        <v>396</v>
      </c>
      <c r="C111" s="134" t="s">
        <v>86</v>
      </c>
      <c r="D111" s="210" t="s">
        <v>371</v>
      </c>
      <c r="E111" s="268" t="s">
        <v>7</v>
      </c>
      <c r="F111" s="115">
        <v>100</v>
      </c>
      <c r="G111" s="178"/>
      <c r="H111" s="179"/>
      <c r="I111" s="264">
        <f t="shared" si="27"/>
        <v>0</v>
      </c>
      <c r="J111" s="274">
        <f>G111*F111</f>
        <v>0</v>
      </c>
      <c r="K111" s="180">
        <f>H111*F111</f>
        <v>0</v>
      </c>
      <c r="L111" s="181">
        <f>ROUND(I111*F111,2)</f>
        <v>0</v>
      </c>
    </row>
    <row r="112" spans="1:13" ht="21" customHeight="1" thickBot="1" x14ac:dyDescent="0.3">
      <c r="A112" s="118"/>
      <c r="B112" s="119"/>
      <c r="C112" s="119"/>
      <c r="D112" s="120" t="s">
        <v>85</v>
      </c>
      <c r="E112" s="121"/>
      <c r="F112" s="122"/>
      <c r="G112" s="123"/>
      <c r="H112" s="124"/>
      <c r="I112" s="276"/>
      <c r="J112" s="273">
        <f>ROUND(SUM(J108:J111),2)</f>
        <v>0</v>
      </c>
      <c r="K112" s="136">
        <f>ROUND(SUM(K108:K111),2)</f>
        <v>0</v>
      </c>
      <c r="L112" s="126">
        <f>SUM(L108:L111)</f>
        <v>0</v>
      </c>
      <c r="M112" s="64"/>
    </row>
    <row r="113" spans="1:13" ht="21.95" customHeight="1" thickBot="1" x14ac:dyDescent="0.3">
      <c r="A113" s="91">
        <v>11</v>
      </c>
      <c r="B113" s="92"/>
      <c r="C113" s="93"/>
      <c r="D113" s="127" t="s">
        <v>30</v>
      </c>
      <c r="E113" s="128"/>
      <c r="F113" s="129"/>
      <c r="G113" s="152"/>
      <c r="H113" s="153"/>
      <c r="I113" s="153"/>
      <c r="J113" s="154"/>
      <c r="K113" s="154"/>
      <c r="L113" s="155"/>
    </row>
    <row r="114" spans="1:13" ht="21.95" customHeight="1" thickBot="1" x14ac:dyDescent="0.3">
      <c r="A114" s="300" t="s">
        <v>87</v>
      </c>
      <c r="B114" s="301"/>
      <c r="C114" s="302"/>
      <c r="D114" s="303" t="s">
        <v>60</v>
      </c>
      <c r="E114" s="294"/>
      <c r="F114" s="308"/>
      <c r="G114" s="296"/>
      <c r="H114" s="297"/>
      <c r="I114" s="297"/>
      <c r="J114" s="304"/>
      <c r="K114" s="304"/>
      <c r="L114" s="305"/>
    </row>
    <row r="115" spans="1:13" ht="45" customHeight="1" x14ac:dyDescent="0.25">
      <c r="A115" s="137" t="s">
        <v>89</v>
      </c>
      <c r="B115" s="147">
        <v>90769</v>
      </c>
      <c r="C115" s="139" t="s">
        <v>8</v>
      </c>
      <c r="D115" s="243" t="s">
        <v>173</v>
      </c>
      <c r="E115" s="141" t="s">
        <v>21</v>
      </c>
      <c r="F115" s="142">
        <v>6</v>
      </c>
      <c r="G115" s="100"/>
      <c r="H115" s="101"/>
      <c r="I115" s="102">
        <f t="shared" ref="I115:I117" si="28">ROUND(G115+H115,4)</f>
        <v>0</v>
      </c>
      <c r="J115" s="103">
        <f>G115*F115</f>
        <v>0</v>
      </c>
      <c r="K115" s="169">
        <f>H115*F115</f>
        <v>0</v>
      </c>
      <c r="L115" s="104">
        <f>ROUND(I115*F115,2)</f>
        <v>0</v>
      </c>
    </row>
    <row r="116" spans="1:13" ht="45" customHeight="1" x14ac:dyDescent="0.25">
      <c r="A116" s="137" t="s">
        <v>361</v>
      </c>
      <c r="B116" s="143">
        <v>90797</v>
      </c>
      <c r="C116" s="107" t="s">
        <v>8</v>
      </c>
      <c r="D116" s="144" t="s">
        <v>368</v>
      </c>
      <c r="E116" s="109" t="s">
        <v>21</v>
      </c>
      <c r="F116" s="110">
        <v>2</v>
      </c>
      <c r="G116" s="100"/>
      <c r="H116" s="101"/>
      <c r="I116" s="102">
        <f t="shared" si="28"/>
        <v>0</v>
      </c>
      <c r="J116" s="111">
        <f>G116*F116</f>
        <v>0</v>
      </c>
      <c r="K116" s="159">
        <f>H116*F116</f>
        <v>0</v>
      </c>
      <c r="L116" s="112">
        <f>ROUND(I116*F116,2)</f>
        <v>0</v>
      </c>
    </row>
    <row r="117" spans="1:13" ht="20.100000000000001" customHeight="1" thickBot="1" x14ac:dyDescent="0.3">
      <c r="A117" s="137" t="s">
        <v>362</v>
      </c>
      <c r="B117" s="193" t="s">
        <v>397</v>
      </c>
      <c r="C117" s="130" t="s">
        <v>86</v>
      </c>
      <c r="D117" s="108" t="s">
        <v>316</v>
      </c>
      <c r="E117" s="133" t="s">
        <v>7</v>
      </c>
      <c r="F117" s="110">
        <f>0.8*0.6</f>
        <v>0.48</v>
      </c>
      <c r="G117" s="100"/>
      <c r="H117" s="101"/>
      <c r="I117" s="102">
        <f t="shared" si="28"/>
        <v>0</v>
      </c>
      <c r="J117" s="116">
        <f>G117*F117</f>
        <v>0</v>
      </c>
      <c r="K117" s="230">
        <f>H117*F117</f>
        <v>0</v>
      </c>
      <c r="L117" s="117">
        <f>ROUND(I117*F117,2)</f>
        <v>0</v>
      </c>
    </row>
    <row r="118" spans="1:13" ht="21.95" customHeight="1" thickBot="1" x14ac:dyDescent="0.3">
      <c r="A118" s="300" t="s">
        <v>88</v>
      </c>
      <c r="B118" s="301"/>
      <c r="C118" s="302"/>
      <c r="D118" s="303" t="s">
        <v>61</v>
      </c>
      <c r="E118" s="294"/>
      <c r="F118" s="308"/>
      <c r="G118" s="296"/>
      <c r="H118" s="297"/>
      <c r="I118" s="297"/>
      <c r="J118" s="326"/>
      <c r="K118" s="326"/>
      <c r="L118" s="327"/>
    </row>
    <row r="119" spans="1:13" ht="45" customHeight="1" x14ac:dyDescent="0.25">
      <c r="A119" s="137" t="s">
        <v>93</v>
      </c>
      <c r="B119" s="147">
        <v>94570</v>
      </c>
      <c r="C119" s="139" t="s">
        <v>8</v>
      </c>
      <c r="D119" s="243" t="s">
        <v>372</v>
      </c>
      <c r="E119" s="141" t="s">
        <v>21</v>
      </c>
      <c r="F119" s="142">
        <v>3</v>
      </c>
      <c r="G119" s="100"/>
      <c r="H119" s="101"/>
      <c r="I119" s="102">
        <f t="shared" ref="I119:I122" si="29">ROUND(G119+H119,4)</f>
        <v>0</v>
      </c>
      <c r="J119" s="103">
        <f>G119*F119</f>
        <v>0</v>
      </c>
      <c r="K119" s="169">
        <f>H119*F119</f>
        <v>0</v>
      </c>
      <c r="L119" s="104">
        <f>ROUND(I119*F119,2)</f>
        <v>0</v>
      </c>
    </row>
    <row r="120" spans="1:13" ht="30.95" customHeight="1" x14ac:dyDescent="0.25">
      <c r="A120" s="137" t="s">
        <v>94</v>
      </c>
      <c r="B120" s="143">
        <v>94570</v>
      </c>
      <c r="C120" s="130" t="s">
        <v>8</v>
      </c>
      <c r="D120" s="108" t="s">
        <v>373</v>
      </c>
      <c r="E120" s="141" t="s">
        <v>21</v>
      </c>
      <c r="F120" s="110">
        <v>4</v>
      </c>
      <c r="G120" s="100"/>
      <c r="H120" s="101"/>
      <c r="I120" s="102">
        <f t="shared" si="29"/>
        <v>0</v>
      </c>
      <c r="J120" s="111">
        <f>G120*F120</f>
        <v>0</v>
      </c>
      <c r="K120" s="159">
        <f>H120*F120</f>
        <v>0</v>
      </c>
      <c r="L120" s="112">
        <f>ROUND(I120*F120,2)</f>
        <v>0</v>
      </c>
    </row>
    <row r="121" spans="1:13" ht="30.95" customHeight="1" x14ac:dyDescent="0.25">
      <c r="A121" s="137" t="s">
        <v>95</v>
      </c>
      <c r="B121" s="143">
        <v>94573</v>
      </c>
      <c r="C121" s="130" t="s">
        <v>8</v>
      </c>
      <c r="D121" s="108" t="s">
        <v>374</v>
      </c>
      <c r="E121" s="141" t="s">
        <v>21</v>
      </c>
      <c r="F121" s="110">
        <v>1</v>
      </c>
      <c r="G121" s="100"/>
      <c r="H121" s="101"/>
      <c r="I121" s="102">
        <f t="shared" si="29"/>
        <v>0</v>
      </c>
      <c r="J121" s="111">
        <f>G121*F121</f>
        <v>0</v>
      </c>
      <c r="K121" s="159">
        <f>H121*F121</f>
        <v>0</v>
      </c>
      <c r="L121" s="112">
        <f>ROUND(I121*F121,2)</f>
        <v>0</v>
      </c>
    </row>
    <row r="122" spans="1:13" ht="30.95" customHeight="1" thickBot="1" x14ac:dyDescent="0.3">
      <c r="A122" s="137" t="s">
        <v>96</v>
      </c>
      <c r="B122" s="143">
        <v>91341</v>
      </c>
      <c r="C122" s="130" t="s">
        <v>8</v>
      </c>
      <c r="D122" s="108" t="s">
        <v>31</v>
      </c>
      <c r="E122" s="141" t="s">
        <v>21</v>
      </c>
      <c r="F122" s="110">
        <v>18</v>
      </c>
      <c r="G122" s="100"/>
      <c r="H122" s="101"/>
      <c r="I122" s="102">
        <f t="shared" si="29"/>
        <v>0</v>
      </c>
      <c r="J122" s="111">
        <f>G122*F122</f>
        <v>0</v>
      </c>
      <c r="K122" s="159">
        <f>H122*F122</f>
        <v>0</v>
      </c>
      <c r="L122" s="112">
        <f>ROUND(I122*F122,2)</f>
        <v>0</v>
      </c>
    </row>
    <row r="123" spans="1:13" ht="21" customHeight="1" thickBot="1" x14ac:dyDescent="0.3">
      <c r="A123" s="118"/>
      <c r="B123" s="119"/>
      <c r="C123" s="119"/>
      <c r="D123" s="120" t="s">
        <v>120</v>
      </c>
      <c r="E123" s="121"/>
      <c r="F123" s="122"/>
      <c r="G123" s="123"/>
      <c r="H123" s="124"/>
      <c r="I123" s="276"/>
      <c r="J123" s="273">
        <f>ROUND(SUM(J115:J122),2)</f>
        <v>0</v>
      </c>
      <c r="K123" s="136">
        <f>ROUND(SUM(K115:K122),2)</f>
        <v>0</v>
      </c>
      <c r="L123" s="126">
        <f>SUM(L115:L122)</f>
        <v>0</v>
      </c>
      <c r="M123" s="64"/>
    </row>
    <row r="124" spans="1:13" ht="21.95" customHeight="1" thickBot="1" x14ac:dyDescent="0.3">
      <c r="A124" s="91">
        <v>12</v>
      </c>
      <c r="B124" s="92"/>
      <c r="C124" s="93"/>
      <c r="D124" s="127" t="s">
        <v>181</v>
      </c>
      <c r="E124" s="128"/>
      <c r="F124" s="129"/>
      <c r="G124" s="152"/>
      <c r="H124" s="153"/>
      <c r="I124" s="153"/>
      <c r="J124" s="154"/>
      <c r="K124" s="154"/>
      <c r="L124" s="155"/>
    </row>
    <row r="125" spans="1:13" ht="30.95" customHeight="1" x14ac:dyDescent="0.25">
      <c r="A125" s="137" t="s">
        <v>90</v>
      </c>
      <c r="B125" s="322" t="s">
        <v>407</v>
      </c>
      <c r="C125" s="161" t="s">
        <v>86</v>
      </c>
      <c r="D125" s="140" t="s">
        <v>314</v>
      </c>
      <c r="E125" s="141" t="s">
        <v>16</v>
      </c>
      <c r="F125" s="142">
        <v>12.85</v>
      </c>
      <c r="G125" s="195"/>
      <c r="H125" s="196"/>
      <c r="I125" s="102">
        <f t="shared" ref="I125:I129" si="30">ROUND(G125+H125,4)</f>
        <v>0</v>
      </c>
      <c r="J125" s="103">
        <f>G125*F125</f>
        <v>0</v>
      </c>
      <c r="K125" s="169">
        <f>H125*F125</f>
        <v>0</v>
      </c>
      <c r="L125" s="104">
        <f>ROUND(I125*F125,2)</f>
        <v>0</v>
      </c>
    </row>
    <row r="126" spans="1:13" ht="20.100000000000001" customHeight="1" x14ac:dyDescent="0.25">
      <c r="A126" s="105" t="s">
        <v>91</v>
      </c>
      <c r="B126" s="193" t="s">
        <v>408</v>
      </c>
      <c r="C126" s="130" t="s">
        <v>86</v>
      </c>
      <c r="D126" s="197" t="s">
        <v>201</v>
      </c>
      <c r="E126" s="109" t="s">
        <v>16</v>
      </c>
      <c r="F126" s="110">
        <v>6.4</v>
      </c>
      <c r="G126" s="100"/>
      <c r="H126" s="101"/>
      <c r="I126" s="102">
        <f t="shared" si="30"/>
        <v>0</v>
      </c>
      <c r="J126" s="111">
        <f>G126*F126</f>
        <v>0</v>
      </c>
      <c r="K126" s="159">
        <f>H126*F126</f>
        <v>0</v>
      </c>
      <c r="L126" s="132">
        <f>ROUND(I126*F126,2)</f>
        <v>0</v>
      </c>
    </row>
    <row r="127" spans="1:13" ht="30.95" customHeight="1" x14ac:dyDescent="0.25">
      <c r="A127" s="137" t="s">
        <v>92</v>
      </c>
      <c r="B127" s="322" t="s">
        <v>409</v>
      </c>
      <c r="C127" s="161" t="s">
        <v>86</v>
      </c>
      <c r="D127" s="140" t="s">
        <v>315</v>
      </c>
      <c r="E127" s="141" t="s">
        <v>7</v>
      </c>
      <c r="F127" s="142">
        <v>48</v>
      </c>
      <c r="G127" s="195"/>
      <c r="H127" s="196"/>
      <c r="I127" s="102">
        <f t="shared" si="30"/>
        <v>0</v>
      </c>
      <c r="J127" s="247">
        <f>G127*F127</f>
        <v>0</v>
      </c>
      <c r="K127" s="242">
        <f>H127*F127</f>
        <v>0</v>
      </c>
      <c r="L127" s="132">
        <f>ROUND(I127*F127,2)</f>
        <v>0</v>
      </c>
    </row>
    <row r="128" spans="1:13" ht="30.95" customHeight="1" x14ac:dyDescent="0.25">
      <c r="A128" s="137" t="s">
        <v>369</v>
      </c>
      <c r="B128" s="322" t="s">
        <v>410</v>
      </c>
      <c r="C128" s="161" t="s">
        <v>86</v>
      </c>
      <c r="D128" s="140" t="s">
        <v>377</v>
      </c>
      <c r="E128" s="141" t="s">
        <v>78</v>
      </c>
      <c r="F128" s="142">
        <v>4</v>
      </c>
      <c r="G128" s="195"/>
      <c r="H128" s="196"/>
      <c r="I128" s="102">
        <f t="shared" si="30"/>
        <v>0</v>
      </c>
      <c r="J128" s="247">
        <f>G128*F128</f>
        <v>0</v>
      </c>
      <c r="K128" s="242">
        <f>H128*F128</f>
        <v>0</v>
      </c>
      <c r="L128" s="132">
        <f>ROUND(I128*F128,2)</f>
        <v>0</v>
      </c>
    </row>
    <row r="129" spans="1:13" ht="30.95" customHeight="1" thickBot="1" x14ac:dyDescent="0.3">
      <c r="A129" s="231" t="s">
        <v>370</v>
      </c>
      <c r="B129" s="323" t="s">
        <v>411</v>
      </c>
      <c r="C129" s="277" t="s">
        <v>86</v>
      </c>
      <c r="D129" s="267" t="s">
        <v>378</v>
      </c>
      <c r="E129" s="268" t="s">
        <v>78</v>
      </c>
      <c r="F129" s="316">
        <v>1</v>
      </c>
      <c r="G129" s="324"/>
      <c r="H129" s="325"/>
      <c r="I129" s="264">
        <f t="shared" si="30"/>
        <v>0</v>
      </c>
      <c r="J129" s="270">
        <f>G129*F129</f>
        <v>0</v>
      </c>
      <c r="K129" s="271">
        <f>H129*F129</f>
        <v>0</v>
      </c>
      <c r="L129" s="181">
        <f>ROUND(I129*F129,2)</f>
        <v>0</v>
      </c>
    </row>
    <row r="130" spans="1:13" ht="21" customHeight="1" thickBot="1" x14ac:dyDescent="0.3">
      <c r="A130" s="118"/>
      <c r="B130" s="119"/>
      <c r="C130" s="119"/>
      <c r="D130" s="120" t="s">
        <v>121</v>
      </c>
      <c r="E130" s="121"/>
      <c r="F130" s="122"/>
      <c r="G130" s="123"/>
      <c r="H130" s="124"/>
      <c r="I130" s="276"/>
      <c r="J130" s="273">
        <f>ROUND(SUM(J125:J129),2)</f>
        <v>0</v>
      </c>
      <c r="K130" s="136">
        <f>ROUND(SUM(K125:K129),2)</f>
        <v>0</v>
      </c>
      <c r="L130" s="126">
        <f>SUM(L125:L129)</f>
        <v>0</v>
      </c>
      <c r="M130" s="64"/>
    </row>
    <row r="131" spans="1:13" ht="21.95" customHeight="1" thickBot="1" x14ac:dyDescent="0.3">
      <c r="A131" s="91">
        <v>13</v>
      </c>
      <c r="B131" s="92"/>
      <c r="C131" s="93"/>
      <c r="D131" s="127" t="s">
        <v>36</v>
      </c>
      <c r="E131" s="128"/>
      <c r="F131" s="129"/>
      <c r="G131" s="152"/>
      <c r="H131" s="153"/>
      <c r="I131" s="153"/>
      <c r="J131" s="154"/>
      <c r="K131" s="154"/>
      <c r="L131" s="155"/>
    </row>
    <row r="132" spans="1:13" ht="20.100000000000001" customHeight="1" x14ac:dyDescent="0.25">
      <c r="A132" s="137" t="s">
        <v>144</v>
      </c>
      <c r="B132" s="147">
        <v>89355</v>
      </c>
      <c r="C132" s="204" t="s">
        <v>8</v>
      </c>
      <c r="D132" s="199" t="s">
        <v>329</v>
      </c>
      <c r="E132" s="141" t="s">
        <v>16</v>
      </c>
      <c r="F132" s="142">
        <v>6</v>
      </c>
      <c r="G132" s="167"/>
      <c r="H132" s="168"/>
      <c r="I132" s="256">
        <f t="shared" ref="I132:I157" si="31">ROUND(G132+H132,4)</f>
        <v>0</v>
      </c>
      <c r="J132" s="103">
        <f t="shared" ref="J132:J157" si="32">G132*F132</f>
        <v>0</v>
      </c>
      <c r="K132" s="169">
        <f t="shared" ref="K132:K157" si="33">H132*F132</f>
        <v>0</v>
      </c>
      <c r="L132" s="104">
        <f t="shared" ref="L132:L157" si="34">ROUND(I132*F132,2)</f>
        <v>0</v>
      </c>
    </row>
    <row r="133" spans="1:13" ht="20.100000000000001" customHeight="1" x14ac:dyDescent="0.25">
      <c r="A133" s="137" t="s">
        <v>145</v>
      </c>
      <c r="B133" s="143">
        <v>89356</v>
      </c>
      <c r="C133" s="198" t="s">
        <v>8</v>
      </c>
      <c r="D133" s="200" t="s">
        <v>32</v>
      </c>
      <c r="E133" s="109" t="s">
        <v>16</v>
      </c>
      <c r="F133" s="110">
        <v>42</v>
      </c>
      <c r="G133" s="100"/>
      <c r="H133" s="101"/>
      <c r="I133" s="261">
        <f t="shared" si="31"/>
        <v>0</v>
      </c>
      <c r="J133" s="111">
        <f t="shared" si="32"/>
        <v>0</v>
      </c>
      <c r="K133" s="159">
        <f t="shared" si="33"/>
        <v>0</v>
      </c>
      <c r="L133" s="132">
        <f t="shared" si="34"/>
        <v>0</v>
      </c>
    </row>
    <row r="134" spans="1:13" ht="20.100000000000001" customHeight="1" x14ac:dyDescent="0.25">
      <c r="A134" s="137" t="s">
        <v>146</v>
      </c>
      <c r="B134" s="143">
        <v>89403</v>
      </c>
      <c r="C134" s="198" t="s">
        <v>8</v>
      </c>
      <c r="D134" s="200" t="s">
        <v>33</v>
      </c>
      <c r="E134" s="109" t="s">
        <v>16</v>
      </c>
      <c r="F134" s="110">
        <v>42</v>
      </c>
      <c r="G134" s="100"/>
      <c r="H134" s="101"/>
      <c r="I134" s="261">
        <f t="shared" si="31"/>
        <v>0</v>
      </c>
      <c r="J134" s="111">
        <f t="shared" si="32"/>
        <v>0</v>
      </c>
      <c r="K134" s="159">
        <f t="shared" si="33"/>
        <v>0</v>
      </c>
      <c r="L134" s="132">
        <f t="shared" si="34"/>
        <v>0</v>
      </c>
    </row>
    <row r="135" spans="1:13" ht="20.100000000000001" customHeight="1" x14ac:dyDescent="0.25">
      <c r="A135" s="137" t="s">
        <v>147</v>
      </c>
      <c r="B135" s="143">
        <v>89448</v>
      </c>
      <c r="C135" s="198" t="s">
        <v>8</v>
      </c>
      <c r="D135" s="200" t="s">
        <v>34</v>
      </c>
      <c r="E135" s="109" t="s">
        <v>16</v>
      </c>
      <c r="F135" s="110">
        <v>12</v>
      </c>
      <c r="G135" s="100"/>
      <c r="H135" s="101"/>
      <c r="I135" s="261">
        <f t="shared" si="31"/>
        <v>0</v>
      </c>
      <c r="J135" s="111">
        <f t="shared" si="32"/>
        <v>0</v>
      </c>
      <c r="K135" s="159">
        <f t="shared" si="33"/>
        <v>0</v>
      </c>
      <c r="L135" s="132">
        <f t="shared" si="34"/>
        <v>0</v>
      </c>
    </row>
    <row r="136" spans="1:13" ht="20.100000000000001" customHeight="1" x14ac:dyDescent="0.25">
      <c r="A136" s="137" t="s">
        <v>148</v>
      </c>
      <c r="B136" s="143">
        <v>89449</v>
      </c>
      <c r="C136" s="198" t="s">
        <v>8</v>
      </c>
      <c r="D136" s="200" t="s">
        <v>35</v>
      </c>
      <c r="E136" s="109" t="s">
        <v>16</v>
      </c>
      <c r="F136" s="110">
        <v>12</v>
      </c>
      <c r="G136" s="100"/>
      <c r="H136" s="101"/>
      <c r="I136" s="261">
        <f t="shared" si="31"/>
        <v>0</v>
      </c>
      <c r="J136" s="111">
        <f t="shared" si="32"/>
        <v>0</v>
      </c>
      <c r="K136" s="159">
        <f t="shared" si="33"/>
        <v>0</v>
      </c>
      <c r="L136" s="132">
        <f t="shared" si="34"/>
        <v>0</v>
      </c>
    </row>
    <row r="137" spans="1:13" ht="20.100000000000001" customHeight="1" x14ac:dyDescent="0.25">
      <c r="A137" s="137" t="s">
        <v>149</v>
      </c>
      <c r="B137" s="143">
        <v>819</v>
      </c>
      <c r="C137" s="198" t="s">
        <v>8</v>
      </c>
      <c r="D137" s="200" t="s">
        <v>232</v>
      </c>
      <c r="E137" s="109" t="s">
        <v>21</v>
      </c>
      <c r="F137" s="110">
        <v>5</v>
      </c>
      <c r="G137" s="100"/>
      <c r="H137" s="101"/>
      <c r="I137" s="261">
        <f t="shared" si="31"/>
        <v>0</v>
      </c>
      <c r="J137" s="111">
        <f t="shared" si="32"/>
        <v>0</v>
      </c>
      <c r="K137" s="159">
        <f t="shared" si="33"/>
        <v>0</v>
      </c>
      <c r="L137" s="132">
        <f t="shared" si="34"/>
        <v>0</v>
      </c>
    </row>
    <row r="138" spans="1:13" ht="20.100000000000001" customHeight="1" x14ac:dyDescent="0.25">
      <c r="A138" s="137" t="s">
        <v>150</v>
      </c>
      <c r="B138" s="143">
        <v>820</v>
      </c>
      <c r="C138" s="198" t="s">
        <v>8</v>
      </c>
      <c r="D138" s="200" t="s">
        <v>233</v>
      </c>
      <c r="E138" s="109" t="s">
        <v>21</v>
      </c>
      <c r="F138" s="110">
        <v>5</v>
      </c>
      <c r="G138" s="100"/>
      <c r="H138" s="101"/>
      <c r="I138" s="261">
        <f t="shared" si="31"/>
        <v>0</v>
      </c>
      <c r="J138" s="111">
        <f t="shared" si="32"/>
        <v>0</v>
      </c>
      <c r="K138" s="159">
        <f t="shared" si="33"/>
        <v>0</v>
      </c>
      <c r="L138" s="132">
        <f t="shared" si="34"/>
        <v>0</v>
      </c>
    </row>
    <row r="139" spans="1:13" ht="20.100000000000001" customHeight="1" x14ac:dyDescent="0.25">
      <c r="A139" s="137" t="s">
        <v>151</v>
      </c>
      <c r="B139" s="143">
        <v>834</v>
      </c>
      <c r="C139" s="198" t="s">
        <v>8</v>
      </c>
      <c r="D139" s="200" t="s">
        <v>234</v>
      </c>
      <c r="E139" s="109" t="s">
        <v>21</v>
      </c>
      <c r="F139" s="110">
        <v>10</v>
      </c>
      <c r="G139" s="100"/>
      <c r="H139" s="101"/>
      <c r="I139" s="261">
        <f t="shared" si="31"/>
        <v>0</v>
      </c>
      <c r="J139" s="111">
        <f t="shared" si="32"/>
        <v>0</v>
      </c>
      <c r="K139" s="159">
        <f t="shared" si="33"/>
        <v>0</v>
      </c>
      <c r="L139" s="132">
        <f t="shared" si="34"/>
        <v>0</v>
      </c>
    </row>
    <row r="140" spans="1:13" ht="20.100000000000001" customHeight="1" x14ac:dyDescent="0.25">
      <c r="A140" s="137" t="s">
        <v>152</v>
      </c>
      <c r="B140" s="143">
        <v>89404</v>
      </c>
      <c r="C140" s="198" t="s">
        <v>8</v>
      </c>
      <c r="D140" s="201" t="s">
        <v>328</v>
      </c>
      <c r="E140" s="109" t="s">
        <v>21</v>
      </c>
      <c r="F140" s="110">
        <v>3</v>
      </c>
      <c r="G140" s="100"/>
      <c r="H140" s="101"/>
      <c r="I140" s="261">
        <f t="shared" si="31"/>
        <v>0</v>
      </c>
      <c r="J140" s="111">
        <f t="shared" si="32"/>
        <v>0</v>
      </c>
      <c r="K140" s="159">
        <f t="shared" si="33"/>
        <v>0</v>
      </c>
      <c r="L140" s="132">
        <f t="shared" si="34"/>
        <v>0</v>
      </c>
    </row>
    <row r="141" spans="1:13" ht="20.100000000000001" customHeight="1" x14ac:dyDescent="0.25">
      <c r="A141" s="137" t="s">
        <v>153</v>
      </c>
      <c r="B141" s="143">
        <v>89409</v>
      </c>
      <c r="C141" s="198" t="s">
        <v>8</v>
      </c>
      <c r="D141" s="201" t="s">
        <v>230</v>
      </c>
      <c r="E141" s="109" t="s">
        <v>21</v>
      </c>
      <c r="F141" s="110">
        <v>8</v>
      </c>
      <c r="G141" s="100"/>
      <c r="H141" s="101"/>
      <c r="I141" s="261">
        <f t="shared" si="31"/>
        <v>0</v>
      </c>
      <c r="J141" s="111">
        <f t="shared" si="32"/>
        <v>0</v>
      </c>
      <c r="K141" s="159">
        <f t="shared" si="33"/>
        <v>0</v>
      </c>
      <c r="L141" s="132">
        <f t="shared" si="34"/>
        <v>0</v>
      </c>
    </row>
    <row r="142" spans="1:13" ht="20.100000000000001" customHeight="1" x14ac:dyDescent="0.25">
      <c r="A142" s="137" t="s">
        <v>154</v>
      </c>
      <c r="B142" s="143">
        <v>89493</v>
      </c>
      <c r="C142" s="198" t="s">
        <v>8</v>
      </c>
      <c r="D142" s="201" t="s">
        <v>231</v>
      </c>
      <c r="E142" s="109" t="s">
        <v>21</v>
      </c>
      <c r="F142" s="110">
        <v>7</v>
      </c>
      <c r="G142" s="100"/>
      <c r="H142" s="101"/>
      <c r="I142" s="261">
        <f t="shared" si="31"/>
        <v>0</v>
      </c>
      <c r="J142" s="111">
        <f t="shared" si="32"/>
        <v>0</v>
      </c>
      <c r="K142" s="159">
        <f t="shared" si="33"/>
        <v>0</v>
      </c>
      <c r="L142" s="132">
        <f t="shared" si="34"/>
        <v>0</v>
      </c>
    </row>
    <row r="143" spans="1:13" ht="30.95" customHeight="1" x14ac:dyDescent="0.25">
      <c r="A143" s="137" t="s">
        <v>155</v>
      </c>
      <c r="B143" s="143">
        <v>90737</v>
      </c>
      <c r="C143" s="198" t="s">
        <v>8</v>
      </c>
      <c r="D143" s="200" t="s">
        <v>235</v>
      </c>
      <c r="E143" s="109" t="s">
        <v>21</v>
      </c>
      <c r="F143" s="110">
        <v>28</v>
      </c>
      <c r="G143" s="100"/>
      <c r="H143" s="101"/>
      <c r="I143" s="261">
        <f t="shared" si="31"/>
        <v>0</v>
      </c>
      <c r="J143" s="111">
        <f t="shared" si="32"/>
        <v>0</v>
      </c>
      <c r="K143" s="159">
        <f t="shared" si="33"/>
        <v>0</v>
      </c>
      <c r="L143" s="132">
        <f t="shared" si="34"/>
        <v>0</v>
      </c>
    </row>
    <row r="144" spans="1:13" ht="30.95" customHeight="1" x14ac:dyDescent="0.25">
      <c r="A144" s="137" t="s">
        <v>156</v>
      </c>
      <c r="B144" s="143">
        <v>89374</v>
      </c>
      <c r="C144" s="198" t="s">
        <v>8</v>
      </c>
      <c r="D144" s="200" t="s">
        <v>327</v>
      </c>
      <c r="E144" s="109" t="s">
        <v>21</v>
      </c>
      <c r="F144" s="110">
        <v>7</v>
      </c>
      <c r="G144" s="100"/>
      <c r="H144" s="101"/>
      <c r="I144" s="261">
        <f t="shared" si="31"/>
        <v>0</v>
      </c>
      <c r="J144" s="111">
        <f t="shared" si="32"/>
        <v>0</v>
      </c>
      <c r="K144" s="159">
        <f t="shared" si="33"/>
        <v>0</v>
      </c>
      <c r="L144" s="132">
        <f t="shared" si="34"/>
        <v>0</v>
      </c>
    </row>
    <row r="145" spans="1:13" ht="20.100000000000001" customHeight="1" x14ac:dyDescent="0.25">
      <c r="A145" s="137" t="s">
        <v>157</v>
      </c>
      <c r="B145" s="143">
        <v>89617</v>
      </c>
      <c r="C145" s="198" t="s">
        <v>8</v>
      </c>
      <c r="D145" s="201" t="s">
        <v>236</v>
      </c>
      <c r="E145" s="109" t="s">
        <v>21</v>
      </c>
      <c r="F145" s="110">
        <v>8</v>
      </c>
      <c r="G145" s="100"/>
      <c r="H145" s="223"/>
      <c r="I145" s="257">
        <f t="shared" si="31"/>
        <v>0</v>
      </c>
      <c r="J145" s="111">
        <f t="shared" si="32"/>
        <v>0</v>
      </c>
      <c r="K145" s="159">
        <f t="shared" si="33"/>
        <v>0</v>
      </c>
      <c r="L145" s="112">
        <f t="shared" si="34"/>
        <v>0</v>
      </c>
    </row>
    <row r="146" spans="1:13" ht="20.100000000000001" customHeight="1" x14ac:dyDescent="0.25">
      <c r="A146" s="137" t="s">
        <v>158</v>
      </c>
      <c r="B146" s="143">
        <v>89620</v>
      </c>
      <c r="C146" s="198" t="s">
        <v>8</v>
      </c>
      <c r="D146" s="201" t="s">
        <v>237</v>
      </c>
      <c r="E146" s="109" t="s">
        <v>21</v>
      </c>
      <c r="F146" s="110">
        <v>7</v>
      </c>
      <c r="G146" s="100"/>
      <c r="H146" s="223"/>
      <c r="I146" s="257">
        <f t="shared" si="31"/>
        <v>0</v>
      </c>
      <c r="J146" s="111">
        <f t="shared" si="32"/>
        <v>0</v>
      </c>
      <c r="K146" s="159">
        <f t="shared" si="33"/>
        <v>0</v>
      </c>
      <c r="L146" s="112">
        <f t="shared" si="34"/>
        <v>0</v>
      </c>
    </row>
    <row r="147" spans="1:13" ht="20.100000000000001" customHeight="1" x14ac:dyDescent="0.25">
      <c r="A147" s="137" t="s">
        <v>159</v>
      </c>
      <c r="B147" s="143">
        <v>89625</v>
      </c>
      <c r="C147" s="198" t="s">
        <v>8</v>
      </c>
      <c r="D147" s="201" t="s">
        <v>238</v>
      </c>
      <c r="E147" s="109" t="s">
        <v>21</v>
      </c>
      <c r="F147" s="110">
        <v>3</v>
      </c>
      <c r="G147" s="100"/>
      <c r="H147" s="223"/>
      <c r="I147" s="257">
        <f t="shared" si="31"/>
        <v>0</v>
      </c>
      <c r="J147" s="111">
        <f t="shared" si="32"/>
        <v>0</v>
      </c>
      <c r="K147" s="159">
        <f t="shared" si="33"/>
        <v>0</v>
      </c>
      <c r="L147" s="112">
        <f t="shared" si="34"/>
        <v>0</v>
      </c>
    </row>
    <row r="148" spans="1:13" ht="20.100000000000001" customHeight="1" x14ac:dyDescent="0.25">
      <c r="A148" s="137" t="s">
        <v>160</v>
      </c>
      <c r="B148" s="143">
        <v>89622</v>
      </c>
      <c r="C148" s="198" t="s">
        <v>8</v>
      </c>
      <c r="D148" s="201" t="s">
        <v>239</v>
      </c>
      <c r="E148" s="109" t="s">
        <v>21</v>
      </c>
      <c r="F148" s="110">
        <v>1</v>
      </c>
      <c r="G148" s="100"/>
      <c r="H148" s="223"/>
      <c r="I148" s="257">
        <f t="shared" si="31"/>
        <v>0</v>
      </c>
      <c r="J148" s="111">
        <f t="shared" si="32"/>
        <v>0</v>
      </c>
      <c r="K148" s="159">
        <f t="shared" si="33"/>
        <v>0</v>
      </c>
      <c r="L148" s="112">
        <f t="shared" si="34"/>
        <v>0</v>
      </c>
    </row>
    <row r="149" spans="1:13" ht="20.100000000000001" customHeight="1" x14ac:dyDescent="0.25">
      <c r="A149" s="137" t="s">
        <v>161</v>
      </c>
      <c r="B149" s="143">
        <v>89624</v>
      </c>
      <c r="C149" s="198" t="s">
        <v>8</v>
      </c>
      <c r="D149" s="201" t="s">
        <v>240</v>
      </c>
      <c r="E149" s="109" t="s">
        <v>21</v>
      </c>
      <c r="F149" s="110">
        <v>1</v>
      </c>
      <c r="G149" s="100"/>
      <c r="H149" s="223"/>
      <c r="I149" s="257">
        <f t="shared" si="31"/>
        <v>0</v>
      </c>
      <c r="J149" s="111">
        <f t="shared" si="32"/>
        <v>0</v>
      </c>
      <c r="K149" s="159">
        <f t="shared" si="33"/>
        <v>0</v>
      </c>
      <c r="L149" s="112">
        <f t="shared" si="34"/>
        <v>0</v>
      </c>
    </row>
    <row r="150" spans="1:13" ht="20.100000000000001" customHeight="1" x14ac:dyDescent="0.25">
      <c r="A150" s="137" t="s">
        <v>162</v>
      </c>
      <c r="B150" s="143">
        <v>89626</v>
      </c>
      <c r="C150" s="198" t="s">
        <v>8</v>
      </c>
      <c r="D150" s="201" t="s">
        <v>241</v>
      </c>
      <c r="E150" s="109" t="s">
        <v>21</v>
      </c>
      <c r="F150" s="110">
        <v>5</v>
      </c>
      <c r="G150" s="100"/>
      <c r="H150" s="223"/>
      <c r="I150" s="257">
        <f t="shared" si="31"/>
        <v>0</v>
      </c>
      <c r="J150" s="111">
        <f t="shared" si="32"/>
        <v>0</v>
      </c>
      <c r="K150" s="159">
        <f t="shared" si="33"/>
        <v>0</v>
      </c>
      <c r="L150" s="112">
        <f t="shared" si="34"/>
        <v>0</v>
      </c>
    </row>
    <row r="151" spans="1:13" ht="20.100000000000001" customHeight="1" x14ac:dyDescent="0.25">
      <c r="A151" s="137" t="s">
        <v>163</v>
      </c>
      <c r="B151" s="143">
        <v>89380</v>
      </c>
      <c r="C151" s="198" t="s">
        <v>8</v>
      </c>
      <c r="D151" s="200" t="s">
        <v>242</v>
      </c>
      <c r="E151" s="109" t="s">
        <v>21</v>
      </c>
      <c r="F151" s="110">
        <v>4</v>
      </c>
      <c r="G151" s="100"/>
      <c r="H151" s="223"/>
      <c r="I151" s="257">
        <f t="shared" si="31"/>
        <v>0</v>
      </c>
      <c r="J151" s="111">
        <f t="shared" si="32"/>
        <v>0</v>
      </c>
      <c r="K151" s="159">
        <f t="shared" si="33"/>
        <v>0</v>
      </c>
      <c r="L151" s="112">
        <f t="shared" si="34"/>
        <v>0</v>
      </c>
    </row>
    <row r="152" spans="1:13" ht="20.100000000000001" customHeight="1" x14ac:dyDescent="0.25">
      <c r="A152" s="137" t="s">
        <v>164</v>
      </c>
      <c r="B152" s="143">
        <v>89562</v>
      </c>
      <c r="C152" s="198" t="s">
        <v>8</v>
      </c>
      <c r="D152" s="201" t="s">
        <v>243</v>
      </c>
      <c r="E152" s="109" t="s">
        <v>21</v>
      </c>
      <c r="F152" s="110">
        <v>4</v>
      </c>
      <c r="G152" s="100"/>
      <c r="H152" s="223"/>
      <c r="I152" s="257">
        <f t="shared" si="31"/>
        <v>0</v>
      </c>
      <c r="J152" s="111">
        <f t="shared" si="32"/>
        <v>0</v>
      </c>
      <c r="K152" s="159">
        <f t="shared" si="33"/>
        <v>0</v>
      </c>
      <c r="L152" s="112">
        <f t="shared" si="34"/>
        <v>0</v>
      </c>
    </row>
    <row r="153" spans="1:13" ht="20.100000000000001" customHeight="1" x14ac:dyDescent="0.25">
      <c r="A153" s="137" t="s">
        <v>165</v>
      </c>
      <c r="B153" s="143">
        <v>89579</v>
      </c>
      <c r="C153" s="198" t="s">
        <v>8</v>
      </c>
      <c r="D153" s="200" t="s">
        <v>244</v>
      </c>
      <c r="E153" s="109" t="s">
        <v>21</v>
      </c>
      <c r="F153" s="110">
        <v>3</v>
      </c>
      <c r="G153" s="100"/>
      <c r="H153" s="223"/>
      <c r="I153" s="257">
        <f t="shared" si="31"/>
        <v>0</v>
      </c>
      <c r="J153" s="111">
        <f t="shared" si="32"/>
        <v>0</v>
      </c>
      <c r="K153" s="159">
        <f t="shared" si="33"/>
        <v>0</v>
      </c>
      <c r="L153" s="112">
        <f t="shared" si="34"/>
        <v>0</v>
      </c>
    </row>
    <row r="154" spans="1:13" ht="30.95" customHeight="1" x14ac:dyDescent="0.25">
      <c r="A154" s="137" t="s">
        <v>166</v>
      </c>
      <c r="B154" s="143">
        <v>94793</v>
      </c>
      <c r="C154" s="198" t="s">
        <v>8</v>
      </c>
      <c r="D154" s="200" t="s">
        <v>37</v>
      </c>
      <c r="E154" s="109" t="s">
        <v>21</v>
      </c>
      <c r="F154" s="110">
        <v>2</v>
      </c>
      <c r="G154" s="100"/>
      <c r="H154" s="223"/>
      <c r="I154" s="257">
        <f t="shared" si="31"/>
        <v>0</v>
      </c>
      <c r="J154" s="111">
        <f t="shared" si="32"/>
        <v>0</v>
      </c>
      <c r="K154" s="159">
        <f t="shared" si="33"/>
        <v>0</v>
      </c>
      <c r="L154" s="112">
        <f t="shared" si="34"/>
        <v>0</v>
      </c>
    </row>
    <row r="155" spans="1:13" ht="30.95" customHeight="1" x14ac:dyDescent="0.25">
      <c r="A155" s="137" t="s">
        <v>167</v>
      </c>
      <c r="B155" s="143">
        <v>94792</v>
      </c>
      <c r="C155" s="198" t="s">
        <v>8</v>
      </c>
      <c r="D155" s="200" t="s">
        <v>38</v>
      </c>
      <c r="E155" s="109" t="s">
        <v>21</v>
      </c>
      <c r="F155" s="110">
        <v>6</v>
      </c>
      <c r="G155" s="100"/>
      <c r="H155" s="223"/>
      <c r="I155" s="257">
        <f t="shared" si="31"/>
        <v>0</v>
      </c>
      <c r="J155" s="111">
        <f t="shared" si="32"/>
        <v>0</v>
      </c>
      <c r="K155" s="159">
        <f t="shared" si="33"/>
        <v>0</v>
      </c>
      <c r="L155" s="112">
        <f t="shared" si="34"/>
        <v>0</v>
      </c>
    </row>
    <row r="156" spans="1:13" ht="30.95" customHeight="1" x14ac:dyDescent="0.25">
      <c r="A156" s="137" t="s">
        <v>168</v>
      </c>
      <c r="B156" s="143">
        <v>89985</v>
      </c>
      <c r="C156" s="198" t="s">
        <v>8</v>
      </c>
      <c r="D156" s="200" t="s">
        <v>245</v>
      </c>
      <c r="E156" s="109" t="s">
        <v>21</v>
      </c>
      <c r="F156" s="110">
        <v>13</v>
      </c>
      <c r="G156" s="100"/>
      <c r="H156" s="223"/>
      <c r="I156" s="257">
        <f t="shared" si="31"/>
        <v>0</v>
      </c>
      <c r="J156" s="111">
        <f t="shared" si="32"/>
        <v>0</v>
      </c>
      <c r="K156" s="159">
        <f t="shared" si="33"/>
        <v>0</v>
      </c>
      <c r="L156" s="112">
        <f t="shared" si="34"/>
        <v>0</v>
      </c>
    </row>
    <row r="157" spans="1:13" ht="45" customHeight="1" thickBot="1" x14ac:dyDescent="0.3">
      <c r="A157" s="231" t="s">
        <v>169</v>
      </c>
      <c r="B157" s="145">
        <v>2</v>
      </c>
      <c r="C157" s="328" t="s">
        <v>9</v>
      </c>
      <c r="D157" s="248" t="s">
        <v>406</v>
      </c>
      <c r="E157" s="114" t="s">
        <v>21</v>
      </c>
      <c r="F157" s="115">
        <v>2</v>
      </c>
      <c r="G157" s="288"/>
      <c r="H157" s="229"/>
      <c r="I157" s="259">
        <f t="shared" si="31"/>
        <v>0</v>
      </c>
      <c r="J157" s="116">
        <f t="shared" si="32"/>
        <v>0</v>
      </c>
      <c r="K157" s="230">
        <f t="shared" si="33"/>
        <v>0</v>
      </c>
      <c r="L157" s="117">
        <f t="shared" si="34"/>
        <v>0</v>
      </c>
    </row>
    <row r="158" spans="1:13" ht="21" customHeight="1" thickBot="1" x14ac:dyDescent="0.3">
      <c r="A158" s="118"/>
      <c r="B158" s="119"/>
      <c r="C158" s="119"/>
      <c r="D158" s="120" t="s">
        <v>199</v>
      </c>
      <c r="E158" s="121"/>
      <c r="F158" s="122"/>
      <c r="G158" s="123"/>
      <c r="H158" s="124"/>
      <c r="I158" s="276"/>
      <c r="J158" s="273">
        <f>ROUND(SUM(J132:J157),2)</f>
        <v>0</v>
      </c>
      <c r="K158" s="136">
        <f>ROUND(SUM(K132:K157),2)</f>
        <v>0</v>
      </c>
      <c r="L158" s="126">
        <f>SUM(L132:L157)</f>
        <v>0</v>
      </c>
      <c r="M158" s="64"/>
    </row>
    <row r="159" spans="1:13" ht="21.95" customHeight="1" thickBot="1" x14ac:dyDescent="0.3">
      <c r="A159" s="91">
        <v>14</v>
      </c>
      <c r="B159" s="245"/>
      <c r="C159" s="93"/>
      <c r="D159" s="127" t="s">
        <v>28</v>
      </c>
      <c r="E159" s="128"/>
      <c r="F159" s="129"/>
      <c r="G159" s="152"/>
      <c r="H159" s="153"/>
      <c r="I159" s="153"/>
      <c r="J159" s="154"/>
      <c r="K159" s="154"/>
      <c r="L159" s="155"/>
    </row>
    <row r="160" spans="1:13" ht="30.95" customHeight="1" x14ac:dyDescent="0.25">
      <c r="A160" s="137" t="s">
        <v>182</v>
      </c>
      <c r="B160" s="147">
        <v>11712</v>
      </c>
      <c r="C160" s="204" t="s">
        <v>8</v>
      </c>
      <c r="D160" s="140" t="s">
        <v>246</v>
      </c>
      <c r="E160" s="141" t="s">
        <v>21</v>
      </c>
      <c r="F160" s="142">
        <v>4</v>
      </c>
      <c r="G160" s="100"/>
      <c r="H160" s="101"/>
      <c r="I160" s="102">
        <f t="shared" ref="I160:I179" si="35">ROUND(G160+H160,4)</f>
        <v>0</v>
      </c>
      <c r="J160" s="103">
        <f t="shared" ref="J160:J179" si="36">G160*F160</f>
        <v>0</v>
      </c>
      <c r="K160" s="169">
        <f t="shared" ref="K160:K179" si="37">H160*F160</f>
        <v>0</v>
      </c>
      <c r="L160" s="104">
        <f t="shared" ref="L160:L179" si="38">ROUND(I160*F160,2)</f>
        <v>0</v>
      </c>
    </row>
    <row r="161" spans="1:12" ht="30.95" customHeight="1" x14ac:dyDescent="0.25">
      <c r="A161" s="137" t="s">
        <v>183</v>
      </c>
      <c r="B161" s="143">
        <v>89709</v>
      </c>
      <c r="C161" s="198" t="s">
        <v>8</v>
      </c>
      <c r="D161" s="108" t="s">
        <v>247</v>
      </c>
      <c r="E161" s="109" t="s">
        <v>21</v>
      </c>
      <c r="F161" s="110">
        <v>8</v>
      </c>
      <c r="G161" s="100"/>
      <c r="H161" s="101"/>
      <c r="I161" s="102">
        <f t="shared" si="35"/>
        <v>0</v>
      </c>
      <c r="J161" s="111">
        <f t="shared" si="36"/>
        <v>0</v>
      </c>
      <c r="K161" s="159">
        <f t="shared" si="37"/>
        <v>0</v>
      </c>
      <c r="L161" s="132">
        <f t="shared" si="38"/>
        <v>0</v>
      </c>
    </row>
    <row r="162" spans="1:12" ht="20.100000000000001" customHeight="1" x14ac:dyDescent="0.25">
      <c r="A162" s="137" t="s">
        <v>184</v>
      </c>
      <c r="B162" s="143">
        <v>39319</v>
      </c>
      <c r="C162" s="198" t="s">
        <v>8</v>
      </c>
      <c r="D162" s="197" t="s">
        <v>248</v>
      </c>
      <c r="E162" s="109" t="s">
        <v>21</v>
      </c>
      <c r="F162" s="110">
        <v>2</v>
      </c>
      <c r="G162" s="100"/>
      <c r="H162" s="101"/>
      <c r="I162" s="102">
        <f t="shared" si="35"/>
        <v>0</v>
      </c>
      <c r="J162" s="111">
        <f t="shared" si="36"/>
        <v>0</v>
      </c>
      <c r="K162" s="159">
        <f t="shared" si="37"/>
        <v>0</v>
      </c>
      <c r="L162" s="132">
        <f t="shared" si="38"/>
        <v>0</v>
      </c>
    </row>
    <row r="163" spans="1:12" ht="20.100000000000001" customHeight="1" x14ac:dyDescent="0.25">
      <c r="A163" s="137" t="s">
        <v>185</v>
      </c>
      <c r="B163" s="143">
        <v>9836</v>
      </c>
      <c r="C163" s="198" t="s">
        <v>8</v>
      </c>
      <c r="D163" s="108" t="s">
        <v>249</v>
      </c>
      <c r="E163" s="109" t="s">
        <v>16</v>
      </c>
      <c r="F163" s="110">
        <v>66</v>
      </c>
      <c r="G163" s="100"/>
      <c r="H163" s="101"/>
      <c r="I163" s="102">
        <f t="shared" si="35"/>
        <v>0</v>
      </c>
      <c r="J163" s="111">
        <f t="shared" si="36"/>
        <v>0</v>
      </c>
      <c r="K163" s="159">
        <f t="shared" si="37"/>
        <v>0</v>
      </c>
      <c r="L163" s="132">
        <f t="shared" si="38"/>
        <v>0</v>
      </c>
    </row>
    <row r="164" spans="1:12" ht="20.100000000000001" customHeight="1" x14ac:dyDescent="0.25">
      <c r="A164" s="137" t="s">
        <v>186</v>
      </c>
      <c r="B164" s="143">
        <v>9837</v>
      </c>
      <c r="C164" s="198" t="s">
        <v>8</v>
      </c>
      <c r="D164" s="108" t="s">
        <v>258</v>
      </c>
      <c r="E164" s="109" t="s">
        <v>16</v>
      </c>
      <c r="F164" s="110">
        <v>18</v>
      </c>
      <c r="G164" s="100"/>
      <c r="H164" s="101"/>
      <c r="I164" s="102">
        <f t="shared" si="35"/>
        <v>0</v>
      </c>
      <c r="J164" s="111">
        <f t="shared" si="36"/>
        <v>0</v>
      </c>
      <c r="K164" s="159">
        <f t="shared" si="37"/>
        <v>0</v>
      </c>
      <c r="L164" s="132">
        <f t="shared" si="38"/>
        <v>0</v>
      </c>
    </row>
    <row r="165" spans="1:12" ht="20.100000000000001" customHeight="1" x14ac:dyDescent="0.25">
      <c r="A165" s="137" t="s">
        <v>187</v>
      </c>
      <c r="B165" s="143">
        <v>9838</v>
      </c>
      <c r="C165" s="198" t="s">
        <v>8</v>
      </c>
      <c r="D165" s="108" t="s">
        <v>250</v>
      </c>
      <c r="E165" s="109" t="s">
        <v>16</v>
      </c>
      <c r="F165" s="110">
        <v>30</v>
      </c>
      <c r="G165" s="100"/>
      <c r="H165" s="101"/>
      <c r="I165" s="102">
        <f t="shared" si="35"/>
        <v>0</v>
      </c>
      <c r="J165" s="111">
        <f t="shared" si="36"/>
        <v>0</v>
      </c>
      <c r="K165" s="159">
        <f t="shared" si="37"/>
        <v>0</v>
      </c>
      <c r="L165" s="132">
        <f t="shared" si="38"/>
        <v>0</v>
      </c>
    </row>
    <row r="166" spans="1:12" ht="20.100000000000001" customHeight="1" x14ac:dyDescent="0.25">
      <c r="A166" s="137" t="s">
        <v>188</v>
      </c>
      <c r="B166" s="143">
        <v>9835</v>
      </c>
      <c r="C166" s="198" t="s">
        <v>8</v>
      </c>
      <c r="D166" s="108" t="s">
        <v>251</v>
      </c>
      <c r="E166" s="109" t="s">
        <v>16</v>
      </c>
      <c r="F166" s="110">
        <v>42</v>
      </c>
      <c r="G166" s="100"/>
      <c r="H166" s="101"/>
      <c r="I166" s="102">
        <f t="shared" si="35"/>
        <v>0</v>
      </c>
      <c r="J166" s="111">
        <f t="shared" si="36"/>
        <v>0</v>
      </c>
      <c r="K166" s="159">
        <f t="shared" si="37"/>
        <v>0</v>
      </c>
      <c r="L166" s="132">
        <f t="shared" si="38"/>
        <v>0</v>
      </c>
    </row>
    <row r="167" spans="1:12" ht="20.100000000000001" customHeight="1" x14ac:dyDescent="0.25">
      <c r="A167" s="137" t="s">
        <v>189</v>
      </c>
      <c r="B167" s="143">
        <v>1965</v>
      </c>
      <c r="C167" s="198" t="s">
        <v>8</v>
      </c>
      <c r="D167" s="108" t="s">
        <v>252</v>
      </c>
      <c r="E167" s="109" t="s">
        <v>21</v>
      </c>
      <c r="F167" s="110">
        <v>8</v>
      </c>
      <c r="G167" s="100"/>
      <c r="H167" s="101"/>
      <c r="I167" s="102">
        <f t="shared" si="35"/>
        <v>0</v>
      </c>
      <c r="J167" s="111">
        <f t="shared" si="36"/>
        <v>0</v>
      </c>
      <c r="K167" s="159">
        <f t="shared" si="37"/>
        <v>0</v>
      </c>
      <c r="L167" s="132">
        <f t="shared" si="38"/>
        <v>0</v>
      </c>
    </row>
    <row r="168" spans="1:12" ht="20.100000000000001" customHeight="1" x14ac:dyDescent="0.25">
      <c r="A168" s="137" t="s">
        <v>190</v>
      </c>
      <c r="B168" s="143">
        <v>1933</v>
      </c>
      <c r="C168" s="198" t="s">
        <v>8</v>
      </c>
      <c r="D168" s="108" t="s">
        <v>253</v>
      </c>
      <c r="E168" s="109" t="s">
        <v>21</v>
      </c>
      <c r="F168" s="110">
        <v>4</v>
      </c>
      <c r="G168" s="100"/>
      <c r="H168" s="101"/>
      <c r="I168" s="102">
        <f t="shared" si="35"/>
        <v>0</v>
      </c>
      <c r="J168" s="111">
        <f t="shared" si="36"/>
        <v>0</v>
      </c>
      <c r="K168" s="159">
        <f t="shared" si="37"/>
        <v>0</v>
      </c>
      <c r="L168" s="132">
        <f t="shared" si="38"/>
        <v>0</v>
      </c>
    </row>
    <row r="169" spans="1:12" ht="20.100000000000001" customHeight="1" x14ac:dyDescent="0.25">
      <c r="A169" s="137" t="s">
        <v>191</v>
      </c>
      <c r="B169" s="143">
        <v>10765</v>
      </c>
      <c r="C169" s="198" t="s">
        <v>8</v>
      </c>
      <c r="D169" s="108" t="s">
        <v>262</v>
      </c>
      <c r="E169" s="109" t="s">
        <v>21</v>
      </c>
      <c r="F169" s="110">
        <v>4</v>
      </c>
      <c r="G169" s="100"/>
      <c r="H169" s="101"/>
      <c r="I169" s="102">
        <f t="shared" si="35"/>
        <v>0</v>
      </c>
      <c r="J169" s="111">
        <f t="shared" si="36"/>
        <v>0</v>
      </c>
      <c r="K169" s="159">
        <f t="shared" si="37"/>
        <v>0</v>
      </c>
      <c r="L169" s="132">
        <f t="shared" si="38"/>
        <v>0</v>
      </c>
    </row>
    <row r="170" spans="1:12" ht="20.100000000000001" customHeight="1" x14ac:dyDescent="0.25">
      <c r="A170" s="137" t="s">
        <v>192</v>
      </c>
      <c r="B170" s="143">
        <v>10767</v>
      </c>
      <c r="C170" s="198" t="s">
        <v>8</v>
      </c>
      <c r="D170" s="108" t="s">
        <v>263</v>
      </c>
      <c r="E170" s="109" t="s">
        <v>21</v>
      </c>
      <c r="F170" s="110">
        <v>2</v>
      </c>
      <c r="G170" s="100"/>
      <c r="H170" s="101"/>
      <c r="I170" s="102">
        <f t="shared" si="35"/>
        <v>0</v>
      </c>
      <c r="J170" s="111">
        <f t="shared" si="36"/>
        <v>0</v>
      </c>
      <c r="K170" s="159">
        <f t="shared" si="37"/>
        <v>0</v>
      </c>
      <c r="L170" s="132">
        <f t="shared" si="38"/>
        <v>0</v>
      </c>
    </row>
    <row r="171" spans="1:12" ht="20.100000000000001" customHeight="1" x14ac:dyDescent="0.25">
      <c r="A171" s="137" t="s">
        <v>193</v>
      </c>
      <c r="B171" s="143">
        <v>38418</v>
      </c>
      <c r="C171" s="198" t="s">
        <v>8</v>
      </c>
      <c r="D171" s="108" t="s">
        <v>264</v>
      </c>
      <c r="E171" s="109" t="s">
        <v>21</v>
      </c>
      <c r="F171" s="110">
        <v>1</v>
      </c>
      <c r="G171" s="100"/>
      <c r="H171" s="101"/>
      <c r="I171" s="102">
        <f t="shared" si="35"/>
        <v>0</v>
      </c>
      <c r="J171" s="111">
        <f t="shared" si="36"/>
        <v>0</v>
      </c>
      <c r="K171" s="159">
        <f t="shared" si="37"/>
        <v>0</v>
      </c>
      <c r="L171" s="132">
        <f t="shared" si="38"/>
        <v>0</v>
      </c>
    </row>
    <row r="172" spans="1:12" ht="20.100000000000001" customHeight="1" x14ac:dyDescent="0.25">
      <c r="A172" s="137" t="s">
        <v>194</v>
      </c>
      <c r="B172" s="143">
        <v>98102</v>
      </c>
      <c r="C172" s="198" t="s">
        <v>8</v>
      </c>
      <c r="D172" s="108" t="s">
        <v>404</v>
      </c>
      <c r="E172" s="109" t="s">
        <v>21</v>
      </c>
      <c r="F172" s="110">
        <v>1</v>
      </c>
      <c r="G172" s="100"/>
      <c r="H172" s="101"/>
      <c r="I172" s="102">
        <f t="shared" si="35"/>
        <v>0</v>
      </c>
      <c r="J172" s="111">
        <f t="shared" si="36"/>
        <v>0</v>
      </c>
      <c r="K172" s="159">
        <f t="shared" si="37"/>
        <v>0</v>
      </c>
      <c r="L172" s="132">
        <f t="shared" si="38"/>
        <v>0</v>
      </c>
    </row>
    <row r="173" spans="1:12" ht="20.100000000000001" customHeight="1" x14ac:dyDescent="0.25">
      <c r="A173" s="137" t="s">
        <v>195</v>
      </c>
      <c r="B173" s="143">
        <v>3670</v>
      </c>
      <c r="C173" s="198" t="s">
        <v>8</v>
      </c>
      <c r="D173" s="108" t="s">
        <v>254</v>
      </c>
      <c r="E173" s="109" t="s">
        <v>21</v>
      </c>
      <c r="F173" s="110">
        <v>3</v>
      </c>
      <c r="G173" s="100"/>
      <c r="H173" s="101"/>
      <c r="I173" s="102">
        <f t="shared" si="35"/>
        <v>0</v>
      </c>
      <c r="J173" s="111">
        <f t="shared" si="36"/>
        <v>0</v>
      </c>
      <c r="K173" s="159">
        <f t="shared" si="37"/>
        <v>0</v>
      </c>
      <c r="L173" s="132">
        <f t="shared" si="38"/>
        <v>0</v>
      </c>
    </row>
    <row r="174" spans="1:12" ht="20.100000000000001" customHeight="1" x14ac:dyDescent="0.25">
      <c r="A174" s="137" t="s">
        <v>196</v>
      </c>
      <c r="B174" s="143">
        <v>3662</v>
      </c>
      <c r="C174" s="198" t="s">
        <v>8</v>
      </c>
      <c r="D174" s="108" t="s">
        <v>405</v>
      </c>
      <c r="E174" s="109" t="s">
        <v>21</v>
      </c>
      <c r="F174" s="110">
        <v>16</v>
      </c>
      <c r="G174" s="100"/>
      <c r="H174" s="101"/>
      <c r="I174" s="102">
        <f t="shared" si="35"/>
        <v>0</v>
      </c>
      <c r="J174" s="111">
        <f t="shared" si="36"/>
        <v>0</v>
      </c>
      <c r="K174" s="159">
        <f t="shared" si="37"/>
        <v>0</v>
      </c>
      <c r="L174" s="132">
        <f t="shared" si="38"/>
        <v>0</v>
      </c>
    </row>
    <row r="175" spans="1:12" ht="20.100000000000001" customHeight="1" x14ac:dyDescent="0.25">
      <c r="A175" s="137" t="s">
        <v>257</v>
      </c>
      <c r="B175" s="143">
        <v>3666</v>
      </c>
      <c r="C175" s="198" t="s">
        <v>8</v>
      </c>
      <c r="D175" s="108" t="s">
        <v>255</v>
      </c>
      <c r="E175" s="109" t="s">
        <v>21</v>
      </c>
      <c r="F175" s="110">
        <v>1</v>
      </c>
      <c r="G175" s="100"/>
      <c r="H175" s="101"/>
      <c r="I175" s="102">
        <f t="shared" si="35"/>
        <v>0</v>
      </c>
      <c r="J175" s="111">
        <f t="shared" si="36"/>
        <v>0</v>
      </c>
      <c r="K175" s="159">
        <f t="shared" si="37"/>
        <v>0</v>
      </c>
      <c r="L175" s="112">
        <f t="shared" si="38"/>
        <v>0</v>
      </c>
    </row>
    <row r="176" spans="1:12" ht="30.95" customHeight="1" x14ac:dyDescent="0.25">
      <c r="A176" s="137" t="s">
        <v>259</v>
      </c>
      <c r="B176" s="143">
        <v>97977</v>
      </c>
      <c r="C176" s="198" t="s">
        <v>8</v>
      </c>
      <c r="D176" s="190" t="s">
        <v>403</v>
      </c>
      <c r="E176" s="109" t="s">
        <v>21</v>
      </c>
      <c r="F176" s="110">
        <v>4</v>
      </c>
      <c r="G176" s="100"/>
      <c r="H176" s="101"/>
      <c r="I176" s="102">
        <f t="shared" si="35"/>
        <v>0</v>
      </c>
      <c r="J176" s="111">
        <f t="shared" si="36"/>
        <v>0</v>
      </c>
      <c r="K176" s="159">
        <f t="shared" si="37"/>
        <v>0</v>
      </c>
      <c r="L176" s="112">
        <f t="shared" si="38"/>
        <v>0</v>
      </c>
    </row>
    <row r="177" spans="1:13" ht="30.95" customHeight="1" x14ac:dyDescent="0.25">
      <c r="A177" s="137" t="s">
        <v>260</v>
      </c>
      <c r="B177" s="107">
        <v>92052</v>
      </c>
      <c r="C177" s="198" t="s">
        <v>8</v>
      </c>
      <c r="D177" s="170" t="s">
        <v>429</v>
      </c>
      <c r="E177" s="109" t="s">
        <v>21</v>
      </c>
      <c r="F177" s="110">
        <v>1</v>
      </c>
      <c r="G177" s="100"/>
      <c r="H177" s="101"/>
      <c r="I177" s="102">
        <f t="shared" si="35"/>
        <v>0</v>
      </c>
      <c r="J177" s="111">
        <f t="shared" si="36"/>
        <v>0</v>
      </c>
      <c r="K177" s="159">
        <f t="shared" si="37"/>
        <v>0</v>
      </c>
      <c r="L177" s="112">
        <f t="shared" si="38"/>
        <v>0</v>
      </c>
    </row>
    <row r="178" spans="1:13" ht="30.95" customHeight="1" x14ac:dyDescent="0.25">
      <c r="A178" s="137" t="s">
        <v>261</v>
      </c>
      <c r="B178" s="107">
        <v>98058</v>
      </c>
      <c r="C178" s="198" t="s">
        <v>8</v>
      </c>
      <c r="D178" s="170" t="s">
        <v>431</v>
      </c>
      <c r="E178" s="109" t="s">
        <v>21</v>
      </c>
      <c r="F178" s="110">
        <v>1</v>
      </c>
      <c r="G178" s="100"/>
      <c r="H178" s="101"/>
      <c r="I178" s="102">
        <f t="shared" si="35"/>
        <v>0</v>
      </c>
      <c r="J178" s="111">
        <f t="shared" si="36"/>
        <v>0</v>
      </c>
      <c r="K178" s="159">
        <f t="shared" si="37"/>
        <v>0</v>
      </c>
      <c r="L178" s="112">
        <f t="shared" si="38"/>
        <v>0</v>
      </c>
    </row>
    <row r="179" spans="1:13" ht="45" customHeight="1" thickBot="1" x14ac:dyDescent="0.3">
      <c r="A179" s="231" t="s">
        <v>400</v>
      </c>
      <c r="B179" s="145">
        <v>98062</v>
      </c>
      <c r="C179" s="113" t="s">
        <v>8</v>
      </c>
      <c r="D179" s="248" t="s">
        <v>430</v>
      </c>
      <c r="E179" s="114" t="s">
        <v>21</v>
      </c>
      <c r="F179" s="115">
        <v>1</v>
      </c>
      <c r="G179" s="178"/>
      <c r="H179" s="179"/>
      <c r="I179" s="264">
        <f t="shared" si="35"/>
        <v>0</v>
      </c>
      <c r="J179" s="116">
        <f t="shared" si="36"/>
        <v>0</v>
      </c>
      <c r="K179" s="230">
        <f t="shared" si="37"/>
        <v>0</v>
      </c>
      <c r="L179" s="117">
        <f t="shared" si="38"/>
        <v>0</v>
      </c>
    </row>
    <row r="180" spans="1:13" ht="21" customHeight="1" thickBot="1" x14ac:dyDescent="0.3">
      <c r="A180" s="118"/>
      <c r="B180" s="119"/>
      <c r="C180" s="119"/>
      <c r="D180" s="120" t="s">
        <v>198</v>
      </c>
      <c r="E180" s="121"/>
      <c r="F180" s="122"/>
      <c r="G180" s="123"/>
      <c r="H180" s="124"/>
      <c r="I180" s="276"/>
      <c r="J180" s="273">
        <f>ROUND(SUM(J160:J179),2)</f>
        <v>0</v>
      </c>
      <c r="K180" s="136">
        <f>ROUND(SUM(K160:K179),2)</f>
        <v>0</v>
      </c>
      <c r="L180" s="126">
        <f>SUM(L160:L179)</f>
        <v>0</v>
      </c>
      <c r="M180" s="64"/>
    </row>
    <row r="181" spans="1:13" ht="21.95" customHeight="1" thickBot="1" x14ac:dyDescent="0.3">
      <c r="A181" s="216">
        <v>15</v>
      </c>
      <c r="B181" s="163"/>
      <c r="C181" s="217"/>
      <c r="D181" s="164" t="s">
        <v>39</v>
      </c>
      <c r="E181" s="165"/>
      <c r="F181" s="166"/>
      <c r="G181" s="232"/>
      <c r="H181" s="233"/>
      <c r="I181" s="233"/>
      <c r="J181" s="234"/>
      <c r="K181" s="234"/>
      <c r="L181" s="235"/>
    </row>
    <row r="182" spans="1:13" ht="21.95" customHeight="1" thickBot="1" x14ac:dyDescent="0.3">
      <c r="A182" s="300" t="s">
        <v>197</v>
      </c>
      <c r="B182" s="301"/>
      <c r="C182" s="302"/>
      <c r="D182" s="303" t="s">
        <v>40</v>
      </c>
      <c r="E182" s="294"/>
      <c r="F182" s="308"/>
      <c r="G182" s="296"/>
      <c r="H182" s="297"/>
      <c r="I182" s="297"/>
      <c r="J182" s="298"/>
      <c r="K182" s="298"/>
      <c r="L182" s="299"/>
    </row>
    <row r="183" spans="1:13" ht="45" customHeight="1" x14ac:dyDescent="0.25">
      <c r="A183" s="137" t="s">
        <v>434</v>
      </c>
      <c r="B183" s="147">
        <v>101507</v>
      </c>
      <c r="C183" s="204" t="s">
        <v>8</v>
      </c>
      <c r="D183" s="140" t="s">
        <v>200</v>
      </c>
      <c r="E183" s="141" t="s">
        <v>21</v>
      </c>
      <c r="F183" s="142">
        <v>1</v>
      </c>
      <c r="G183" s="100"/>
      <c r="H183" s="101"/>
      <c r="I183" s="102">
        <f t="shared" ref="I183:I200" si="39">ROUND(G183+H183,4)</f>
        <v>0</v>
      </c>
      <c r="J183" s="247">
        <f t="shared" ref="J183:J200" si="40">G183*F183</f>
        <v>0</v>
      </c>
      <c r="K183" s="242">
        <f t="shared" ref="K183:K200" si="41">H183*F183</f>
        <v>0</v>
      </c>
      <c r="L183" s="132">
        <f t="shared" ref="L183:L200" si="42">ROUND(I183*F183,2)</f>
        <v>0</v>
      </c>
    </row>
    <row r="184" spans="1:13" ht="45" customHeight="1" x14ac:dyDescent="0.25">
      <c r="A184" s="137" t="s">
        <v>435</v>
      </c>
      <c r="B184" s="143">
        <v>101878</v>
      </c>
      <c r="C184" s="107" t="s">
        <v>8</v>
      </c>
      <c r="D184" s="144" t="s">
        <v>177</v>
      </c>
      <c r="E184" s="109" t="s">
        <v>21</v>
      </c>
      <c r="F184" s="110">
        <v>1</v>
      </c>
      <c r="G184" s="100"/>
      <c r="H184" s="101"/>
      <c r="I184" s="102">
        <f t="shared" si="39"/>
        <v>0</v>
      </c>
      <c r="J184" s="111">
        <f t="shared" si="40"/>
        <v>0</v>
      </c>
      <c r="K184" s="159">
        <f t="shared" si="41"/>
        <v>0</v>
      </c>
      <c r="L184" s="112">
        <f t="shared" si="42"/>
        <v>0</v>
      </c>
    </row>
    <row r="185" spans="1:13" ht="28.5" x14ac:dyDescent="0.25">
      <c r="A185" s="137" t="s">
        <v>436</v>
      </c>
      <c r="B185" s="143">
        <v>101890</v>
      </c>
      <c r="C185" s="204" t="s">
        <v>8</v>
      </c>
      <c r="D185" s="108" t="s">
        <v>204</v>
      </c>
      <c r="E185" s="109" t="s">
        <v>21</v>
      </c>
      <c r="F185" s="110">
        <v>20</v>
      </c>
      <c r="G185" s="100"/>
      <c r="H185" s="101"/>
      <c r="I185" s="102">
        <f t="shared" si="39"/>
        <v>0</v>
      </c>
      <c r="J185" s="111">
        <f t="shared" si="40"/>
        <v>0</v>
      </c>
      <c r="K185" s="159">
        <f t="shared" si="41"/>
        <v>0</v>
      </c>
      <c r="L185" s="112">
        <f t="shared" si="42"/>
        <v>0</v>
      </c>
    </row>
    <row r="186" spans="1:13" ht="28.5" x14ac:dyDescent="0.25">
      <c r="A186" s="137" t="s">
        <v>437</v>
      </c>
      <c r="B186" s="143">
        <v>101894</v>
      </c>
      <c r="C186" s="204" t="s">
        <v>8</v>
      </c>
      <c r="D186" s="108" t="s">
        <v>203</v>
      </c>
      <c r="E186" s="109" t="s">
        <v>21</v>
      </c>
      <c r="F186" s="205">
        <v>1</v>
      </c>
      <c r="G186" s="100"/>
      <c r="H186" s="101"/>
      <c r="I186" s="102">
        <f t="shared" si="39"/>
        <v>0</v>
      </c>
      <c r="J186" s="111">
        <f t="shared" si="40"/>
        <v>0</v>
      </c>
      <c r="K186" s="159">
        <f t="shared" si="41"/>
        <v>0</v>
      </c>
      <c r="L186" s="112">
        <f t="shared" si="42"/>
        <v>0</v>
      </c>
    </row>
    <row r="187" spans="1:13" ht="30" customHeight="1" x14ac:dyDescent="0.25">
      <c r="A187" s="137" t="s">
        <v>438</v>
      </c>
      <c r="B187" s="143">
        <v>14</v>
      </c>
      <c r="C187" s="204" t="s">
        <v>86</v>
      </c>
      <c r="D187" s="108" t="s">
        <v>207</v>
      </c>
      <c r="E187" s="109" t="s">
        <v>205</v>
      </c>
      <c r="F187" s="205">
        <v>1</v>
      </c>
      <c r="G187" s="100"/>
      <c r="H187" s="101"/>
      <c r="I187" s="102">
        <f t="shared" si="39"/>
        <v>0</v>
      </c>
      <c r="J187" s="111">
        <f t="shared" si="40"/>
        <v>0</v>
      </c>
      <c r="K187" s="159">
        <f t="shared" si="41"/>
        <v>0</v>
      </c>
      <c r="L187" s="112">
        <f t="shared" si="42"/>
        <v>0</v>
      </c>
    </row>
    <row r="188" spans="1:13" ht="30.95" customHeight="1" x14ac:dyDescent="0.25">
      <c r="A188" s="137" t="s">
        <v>439</v>
      </c>
      <c r="B188" s="143">
        <v>15</v>
      </c>
      <c r="C188" s="204" t="s">
        <v>86</v>
      </c>
      <c r="D188" s="108" t="s">
        <v>206</v>
      </c>
      <c r="E188" s="109" t="s">
        <v>205</v>
      </c>
      <c r="F188" s="205">
        <v>3</v>
      </c>
      <c r="G188" s="100"/>
      <c r="H188" s="101"/>
      <c r="I188" s="102">
        <f t="shared" si="39"/>
        <v>0</v>
      </c>
      <c r="J188" s="111">
        <f t="shared" si="40"/>
        <v>0</v>
      </c>
      <c r="K188" s="159">
        <f t="shared" si="41"/>
        <v>0</v>
      </c>
      <c r="L188" s="112">
        <f t="shared" si="42"/>
        <v>0</v>
      </c>
    </row>
    <row r="189" spans="1:13" ht="30.95" customHeight="1" x14ac:dyDescent="0.25">
      <c r="A189" s="137" t="s">
        <v>440</v>
      </c>
      <c r="B189" s="130">
        <v>91926</v>
      </c>
      <c r="C189" s="130" t="s">
        <v>8</v>
      </c>
      <c r="D189" s="131" t="s">
        <v>379</v>
      </c>
      <c r="E189" s="130" t="s">
        <v>16</v>
      </c>
      <c r="F189" s="206">
        <v>200</v>
      </c>
      <c r="G189" s="100"/>
      <c r="H189" s="101"/>
      <c r="I189" s="102">
        <f t="shared" si="39"/>
        <v>0</v>
      </c>
      <c r="J189" s="111">
        <f t="shared" si="40"/>
        <v>0</v>
      </c>
      <c r="K189" s="159">
        <f t="shared" si="41"/>
        <v>0</v>
      </c>
      <c r="L189" s="112">
        <f t="shared" si="42"/>
        <v>0</v>
      </c>
    </row>
    <row r="190" spans="1:13" ht="30.95" customHeight="1" x14ac:dyDescent="0.25">
      <c r="A190" s="137" t="s">
        <v>441</v>
      </c>
      <c r="B190" s="130">
        <v>91928</v>
      </c>
      <c r="C190" s="130" t="s">
        <v>8</v>
      </c>
      <c r="D190" s="131" t="s">
        <v>380</v>
      </c>
      <c r="E190" s="130" t="s">
        <v>16</v>
      </c>
      <c r="F190" s="206">
        <v>305</v>
      </c>
      <c r="G190" s="100"/>
      <c r="H190" s="101"/>
      <c r="I190" s="102">
        <f t="shared" si="39"/>
        <v>0</v>
      </c>
      <c r="J190" s="111">
        <f t="shared" si="40"/>
        <v>0</v>
      </c>
      <c r="K190" s="159">
        <f t="shared" si="41"/>
        <v>0</v>
      </c>
      <c r="L190" s="112">
        <f t="shared" si="42"/>
        <v>0</v>
      </c>
    </row>
    <row r="191" spans="1:13" ht="30.95" customHeight="1" x14ac:dyDescent="0.25">
      <c r="A191" s="137" t="s">
        <v>442</v>
      </c>
      <c r="B191" s="130">
        <v>91930</v>
      </c>
      <c r="C191" s="130" t="s">
        <v>8</v>
      </c>
      <c r="D191" s="131" t="s">
        <v>381</v>
      </c>
      <c r="E191" s="130" t="s">
        <v>16</v>
      </c>
      <c r="F191" s="206">
        <v>300</v>
      </c>
      <c r="G191" s="100"/>
      <c r="H191" s="101"/>
      <c r="I191" s="102">
        <f t="shared" si="39"/>
        <v>0</v>
      </c>
      <c r="J191" s="111">
        <f t="shared" si="40"/>
        <v>0</v>
      </c>
      <c r="K191" s="159">
        <f t="shared" si="41"/>
        <v>0</v>
      </c>
      <c r="L191" s="112">
        <f t="shared" si="42"/>
        <v>0</v>
      </c>
    </row>
    <row r="192" spans="1:13" ht="30.95" customHeight="1" x14ac:dyDescent="0.25">
      <c r="A192" s="137" t="s">
        <v>443</v>
      </c>
      <c r="B192" s="130">
        <v>91932</v>
      </c>
      <c r="C192" s="130" t="s">
        <v>8</v>
      </c>
      <c r="D192" s="131" t="s">
        <v>382</v>
      </c>
      <c r="E192" s="130" t="s">
        <v>16</v>
      </c>
      <c r="F192" s="206">
        <v>100</v>
      </c>
      <c r="G192" s="100"/>
      <c r="H192" s="101"/>
      <c r="I192" s="102">
        <f t="shared" si="39"/>
        <v>0</v>
      </c>
      <c r="J192" s="111">
        <f t="shared" si="40"/>
        <v>0</v>
      </c>
      <c r="K192" s="159">
        <f t="shared" si="41"/>
        <v>0</v>
      </c>
      <c r="L192" s="112">
        <f t="shared" si="42"/>
        <v>0</v>
      </c>
    </row>
    <row r="193" spans="1:14" ht="30.95" customHeight="1" x14ac:dyDescent="0.25">
      <c r="A193" s="137" t="s">
        <v>444</v>
      </c>
      <c r="B193" s="130">
        <v>91854</v>
      </c>
      <c r="C193" s="130" t="s">
        <v>8</v>
      </c>
      <c r="D193" s="131" t="s">
        <v>383</v>
      </c>
      <c r="E193" s="109" t="s">
        <v>16</v>
      </c>
      <c r="F193" s="207">
        <v>85</v>
      </c>
      <c r="G193" s="100"/>
      <c r="H193" s="101"/>
      <c r="I193" s="102">
        <f t="shared" si="39"/>
        <v>0</v>
      </c>
      <c r="J193" s="111">
        <f t="shared" si="40"/>
        <v>0</v>
      </c>
      <c r="K193" s="159">
        <f t="shared" si="41"/>
        <v>0</v>
      </c>
      <c r="L193" s="112">
        <f t="shared" si="42"/>
        <v>0</v>
      </c>
    </row>
    <row r="194" spans="1:14" ht="30.95" customHeight="1" x14ac:dyDescent="0.25">
      <c r="A194" s="137" t="s">
        <v>445</v>
      </c>
      <c r="B194" s="130">
        <v>91856</v>
      </c>
      <c r="C194" s="130" t="s">
        <v>8</v>
      </c>
      <c r="D194" s="131" t="s">
        <v>384</v>
      </c>
      <c r="E194" s="109" t="s">
        <v>16</v>
      </c>
      <c r="F194" s="207">
        <v>50</v>
      </c>
      <c r="G194" s="100"/>
      <c r="H194" s="101"/>
      <c r="I194" s="102">
        <f t="shared" si="39"/>
        <v>0</v>
      </c>
      <c r="J194" s="111">
        <f t="shared" si="40"/>
        <v>0</v>
      </c>
      <c r="K194" s="159">
        <f t="shared" si="41"/>
        <v>0</v>
      </c>
      <c r="L194" s="112">
        <f t="shared" si="42"/>
        <v>0</v>
      </c>
    </row>
    <row r="195" spans="1:14" ht="30.95" customHeight="1" x14ac:dyDescent="0.25">
      <c r="A195" s="137" t="s">
        <v>446</v>
      </c>
      <c r="B195" s="130">
        <v>91873</v>
      </c>
      <c r="C195" s="130" t="s">
        <v>8</v>
      </c>
      <c r="D195" s="131" t="s">
        <v>385</v>
      </c>
      <c r="E195" s="109" t="s">
        <v>16</v>
      </c>
      <c r="F195" s="207">
        <v>35</v>
      </c>
      <c r="G195" s="100"/>
      <c r="H195" s="101"/>
      <c r="I195" s="102">
        <f t="shared" si="39"/>
        <v>0</v>
      </c>
      <c r="J195" s="111">
        <f t="shared" si="40"/>
        <v>0</v>
      </c>
      <c r="K195" s="159">
        <f t="shared" si="41"/>
        <v>0</v>
      </c>
      <c r="L195" s="112">
        <f t="shared" si="42"/>
        <v>0</v>
      </c>
    </row>
    <row r="196" spans="1:14" ht="45" customHeight="1" x14ac:dyDescent="0.25">
      <c r="A196" s="137" t="s">
        <v>447</v>
      </c>
      <c r="B196" s="208">
        <v>100906</v>
      </c>
      <c r="C196" s="130" t="s">
        <v>8</v>
      </c>
      <c r="D196" s="108" t="s">
        <v>398</v>
      </c>
      <c r="E196" s="109" t="s">
        <v>21</v>
      </c>
      <c r="F196" s="207">
        <v>22</v>
      </c>
      <c r="G196" s="100"/>
      <c r="H196" s="101"/>
      <c r="I196" s="102">
        <f t="shared" si="39"/>
        <v>0</v>
      </c>
      <c r="J196" s="111">
        <f t="shared" si="40"/>
        <v>0</v>
      </c>
      <c r="K196" s="159">
        <f t="shared" si="41"/>
        <v>0</v>
      </c>
      <c r="L196" s="112">
        <f t="shared" si="42"/>
        <v>0</v>
      </c>
    </row>
    <row r="197" spans="1:14" ht="30.95" customHeight="1" x14ac:dyDescent="0.25">
      <c r="A197" s="137" t="s">
        <v>448</v>
      </c>
      <c r="B197" s="130">
        <v>97607</v>
      </c>
      <c r="C197" s="130" t="s">
        <v>8</v>
      </c>
      <c r="D197" s="131" t="s">
        <v>256</v>
      </c>
      <c r="E197" s="109" t="s">
        <v>21</v>
      </c>
      <c r="F197" s="207">
        <v>3</v>
      </c>
      <c r="G197" s="100"/>
      <c r="H197" s="101"/>
      <c r="I197" s="102">
        <f t="shared" si="39"/>
        <v>0</v>
      </c>
      <c r="J197" s="111">
        <f t="shared" si="40"/>
        <v>0</v>
      </c>
      <c r="K197" s="159">
        <f t="shared" si="41"/>
        <v>0</v>
      </c>
      <c r="L197" s="112">
        <f t="shared" si="42"/>
        <v>0</v>
      </c>
    </row>
    <row r="198" spans="1:14" ht="30.95" customHeight="1" x14ac:dyDescent="0.25">
      <c r="A198" s="137" t="s">
        <v>449</v>
      </c>
      <c r="B198" s="130">
        <v>91953</v>
      </c>
      <c r="C198" s="130" t="s">
        <v>8</v>
      </c>
      <c r="D198" s="131" t="s">
        <v>174</v>
      </c>
      <c r="E198" s="109" t="s">
        <v>21</v>
      </c>
      <c r="F198" s="207">
        <v>5</v>
      </c>
      <c r="G198" s="100"/>
      <c r="H198" s="101"/>
      <c r="I198" s="102">
        <f t="shared" si="39"/>
        <v>0</v>
      </c>
      <c r="J198" s="111">
        <f t="shared" si="40"/>
        <v>0</v>
      </c>
      <c r="K198" s="159">
        <f t="shared" si="41"/>
        <v>0</v>
      </c>
      <c r="L198" s="112">
        <f t="shared" si="42"/>
        <v>0</v>
      </c>
    </row>
    <row r="199" spans="1:14" ht="30.95" customHeight="1" x14ac:dyDescent="0.25">
      <c r="A199" s="137" t="s">
        <v>450</v>
      </c>
      <c r="B199" s="130">
        <v>91959</v>
      </c>
      <c r="C199" s="130" t="s">
        <v>8</v>
      </c>
      <c r="D199" s="131" t="s">
        <v>175</v>
      </c>
      <c r="E199" s="109" t="s">
        <v>21</v>
      </c>
      <c r="F199" s="207">
        <v>1</v>
      </c>
      <c r="G199" s="100"/>
      <c r="H199" s="101"/>
      <c r="I199" s="102">
        <f t="shared" si="39"/>
        <v>0</v>
      </c>
      <c r="J199" s="111">
        <f t="shared" si="40"/>
        <v>0</v>
      </c>
      <c r="K199" s="159">
        <f t="shared" si="41"/>
        <v>0</v>
      </c>
      <c r="L199" s="112">
        <f t="shared" si="42"/>
        <v>0</v>
      </c>
    </row>
    <row r="200" spans="1:14" ht="45" customHeight="1" thickBot="1" x14ac:dyDescent="0.3">
      <c r="A200" s="137" t="s">
        <v>451</v>
      </c>
      <c r="B200" s="208">
        <v>92023</v>
      </c>
      <c r="C200" s="130" t="s">
        <v>8</v>
      </c>
      <c r="D200" s="108" t="s">
        <v>176</v>
      </c>
      <c r="E200" s="109" t="s">
        <v>21</v>
      </c>
      <c r="F200" s="207">
        <v>6</v>
      </c>
      <c r="G200" s="100"/>
      <c r="H200" s="101"/>
      <c r="I200" s="102">
        <f t="shared" si="39"/>
        <v>0</v>
      </c>
      <c r="J200" s="111">
        <f t="shared" si="40"/>
        <v>0</v>
      </c>
      <c r="K200" s="159">
        <f t="shared" si="41"/>
        <v>0</v>
      </c>
      <c r="L200" s="112">
        <f t="shared" si="42"/>
        <v>0</v>
      </c>
    </row>
    <row r="201" spans="1:14" ht="21" customHeight="1" thickBot="1" x14ac:dyDescent="0.3">
      <c r="A201" s="118"/>
      <c r="B201" s="119"/>
      <c r="C201" s="119"/>
      <c r="D201" s="120" t="s">
        <v>432</v>
      </c>
      <c r="E201" s="121"/>
      <c r="F201" s="122"/>
      <c r="G201" s="123"/>
      <c r="H201" s="124"/>
      <c r="I201" s="276"/>
      <c r="J201" s="273">
        <f>ROUND(SUM(J183:J200),2)</f>
        <v>0</v>
      </c>
      <c r="K201" s="136">
        <f>SUM(K183:K200)</f>
        <v>0</v>
      </c>
      <c r="L201" s="126">
        <f>SUM(L183:L200)</f>
        <v>0</v>
      </c>
      <c r="M201" s="64"/>
    </row>
    <row r="202" spans="1:14" ht="21.95" customHeight="1" thickBot="1" x14ac:dyDescent="0.3">
      <c r="A202" s="91">
        <v>16</v>
      </c>
      <c r="B202" s="92"/>
      <c r="C202" s="93"/>
      <c r="D202" s="127" t="s">
        <v>98</v>
      </c>
      <c r="E202" s="128"/>
      <c r="F202" s="129"/>
      <c r="G202" s="152"/>
      <c r="H202" s="153"/>
      <c r="I202" s="153"/>
      <c r="J202" s="154"/>
      <c r="K202" s="154"/>
      <c r="L202" s="155"/>
    </row>
    <row r="203" spans="1:14" ht="20.100000000000001" customHeight="1" x14ac:dyDescent="0.25">
      <c r="A203" s="94" t="s">
        <v>212</v>
      </c>
      <c r="B203" s="157">
        <v>16</v>
      </c>
      <c r="C203" s="202" t="s">
        <v>86</v>
      </c>
      <c r="D203" s="97" t="s">
        <v>401</v>
      </c>
      <c r="E203" s="98" t="s">
        <v>21</v>
      </c>
      <c r="F203" s="99">
        <v>1</v>
      </c>
      <c r="G203" s="167"/>
      <c r="H203" s="168"/>
      <c r="I203" s="285">
        <f t="shared" ref="I203:I220" si="43">ROUND(G203+H203,4)</f>
        <v>0</v>
      </c>
      <c r="J203" s="103">
        <f t="shared" ref="J203:J220" si="44">G203*F203</f>
        <v>0</v>
      </c>
      <c r="K203" s="169">
        <f t="shared" ref="K203:K217" si="45">H203*F203</f>
        <v>0</v>
      </c>
      <c r="L203" s="104">
        <f t="shared" ref="L203:L220" si="46">ROUND(I203*F203,2)</f>
        <v>0</v>
      </c>
      <c r="N203" s="65"/>
    </row>
    <row r="204" spans="1:14" ht="20.100000000000001" customHeight="1" x14ac:dyDescent="0.25">
      <c r="A204" s="137" t="s">
        <v>213</v>
      </c>
      <c r="B204" s="143">
        <v>17</v>
      </c>
      <c r="C204" s="198" t="s">
        <v>86</v>
      </c>
      <c r="D204" s="108" t="s">
        <v>402</v>
      </c>
      <c r="E204" s="109" t="s">
        <v>21</v>
      </c>
      <c r="F204" s="110">
        <v>1</v>
      </c>
      <c r="G204" s="100"/>
      <c r="H204" s="101"/>
      <c r="I204" s="102">
        <f t="shared" si="43"/>
        <v>0</v>
      </c>
      <c r="J204" s="111">
        <f t="shared" si="44"/>
        <v>0</v>
      </c>
      <c r="K204" s="159">
        <f t="shared" si="45"/>
        <v>0</v>
      </c>
      <c r="L204" s="112">
        <f t="shared" si="46"/>
        <v>0</v>
      </c>
      <c r="N204" s="65"/>
    </row>
    <row r="205" spans="1:14" ht="45" customHeight="1" x14ac:dyDescent="0.25">
      <c r="A205" s="137" t="s">
        <v>214</v>
      </c>
      <c r="B205" s="143">
        <v>86931</v>
      </c>
      <c r="C205" s="107" t="s">
        <v>8</v>
      </c>
      <c r="D205" s="144" t="s">
        <v>317</v>
      </c>
      <c r="E205" s="109" t="s">
        <v>21</v>
      </c>
      <c r="F205" s="110">
        <v>7</v>
      </c>
      <c r="G205" s="100"/>
      <c r="H205" s="101"/>
      <c r="I205" s="102">
        <f t="shared" si="43"/>
        <v>0</v>
      </c>
      <c r="J205" s="111">
        <f t="shared" si="44"/>
        <v>0</v>
      </c>
      <c r="K205" s="159">
        <f t="shared" si="45"/>
        <v>0</v>
      </c>
      <c r="L205" s="112">
        <f t="shared" si="46"/>
        <v>0</v>
      </c>
    </row>
    <row r="206" spans="1:14" ht="20.100000000000001" customHeight="1" x14ac:dyDescent="0.25">
      <c r="A206" s="137" t="s">
        <v>215</v>
      </c>
      <c r="B206" s="143">
        <v>95544</v>
      </c>
      <c r="C206" s="198" t="s">
        <v>8</v>
      </c>
      <c r="D206" s="108" t="s">
        <v>318</v>
      </c>
      <c r="E206" s="109" t="s">
        <v>21</v>
      </c>
      <c r="F206" s="110">
        <v>7</v>
      </c>
      <c r="G206" s="100"/>
      <c r="H206" s="101"/>
      <c r="I206" s="102">
        <f t="shared" si="43"/>
        <v>0</v>
      </c>
      <c r="J206" s="111">
        <f t="shared" si="44"/>
        <v>0</v>
      </c>
      <c r="K206" s="159">
        <f t="shared" si="45"/>
        <v>0</v>
      </c>
      <c r="L206" s="112">
        <f t="shared" si="46"/>
        <v>0</v>
      </c>
      <c r="N206" s="65"/>
    </row>
    <row r="207" spans="1:14" ht="45" customHeight="1" x14ac:dyDescent="0.25">
      <c r="A207" s="137" t="s">
        <v>216</v>
      </c>
      <c r="B207" s="143">
        <v>86902</v>
      </c>
      <c r="C207" s="107" t="s">
        <v>8</v>
      </c>
      <c r="D207" s="144" t="s">
        <v>319</v>
      </c>
      <c r="E207" s="109" t="s">
        <v>21</v>
      </c>
      <c r="F207" s="110">
        <v>5</v>
      </c>
      <c r="G207" s="100"/>
      <c r="H207" s="101"/>
      <c r="I207" s="102">
        <f t="shared" si="43"/>
        <v>0</v>
      </c>
      <c r="J207" s="111">
        <f t="shared" si="44"/>
        <v>0</v>
      </c>
      <c r="K207" s="159">
        <f t="shared" si="45"/>
        <v>0</v>
      </c>
      <c r="L207" s="112">
        <f t="shared" si="46"/>
        <v>0</v>
      </c>
    </row>
    <row r="208" spans="1:14" ht="45" customHeight="1" x14ac:dyDescent="0.25">
      <c r="A208" s="137" t="s">
        <v>217</v>
      </c>
      <c r="B208" s="143">
        <v>86943</v>
      </c>
      <c r="C208" s="107" t="s">
        <v>8</v>
      </c>
      <c r="D208" s="144" t="s">
        <v>325</v>
      </c>
      <c r="E208" s="109" t="s">
        <v>21</v>
      </c>
      <c r="F208" s="110">
        <v>2</v>
      </c>
      <c r="G208" s="100"/>
      <c r="H208" s="101"/>
      <c r="I208" s="102">
        <f t="shared" si="43"/>
        <v>0</v>
      </c>
      <c r="J208" s="111">
        <f t="shared" si="44"/>
        <v>0</v>
      </c>
      <c r="K208" s="159">
        <f t="shared" si="45"/>
        <v>0</v>
      </c>
      <c r="L208" s="112">
        <f t="shared" si="46"/>
        <v>0</v>
      </c>
    </row>
    <row r="209" spans="1:14" ht="28.5" x14ac:dyDescent="0.25">
      <c r="A209" s="137" t="s">
        <v>218</v>
      </c>
      <c r="B209" s="209">
        <v>18</v>
      </c>
      <c r="C209" s="143" t="s">
        <v>86</v>
      </c>
      <c r="D209" s="108" t="s">
        <v>326</v>
      </c>
      <c r="E209" s="109" t="s">
        <v>21</v>
      </c>
      <c r="F209" s="110">
        <v>2</v>
      </c>
      <c r="G209" s="100"/>
      <c r="H209" s="101"/>
      <c r="I209" s="102">
        <f t="shared" si="43"/>
        <v>0</v>
      </c>
      <c r="J209" s="111">
        <f t="shared" si="44"/>
        <v>0</v>
      </c>
      <c r="K209" s="159">
        <f t="shared" si="45"/>
        <v>0</v>
      </c>
      <c r="L209" s="112">
        <f t="shared" si="46"/>
        <v>0</v>
      </c>
      <c r="N209" s="65"/>
    </row>
    <row r="210" spans="1:14" ht="20.100000000000001" customHeight="1" x14ac:dyDescent="0.25">
      <c r="A210" s="137" t="s">
        <v>219</v>
      </c>
      <c r="B210" s="143">
        <v>86906</v>
      </c>
      <c r="C210" s="198" t="s">
        <v>8</v>
      </c>
      <c r="D210" s="108" t="s">
        <v>22</v>
      </c>
      <c r="E210" s="109" t="s">
        <v>21</v>
      </c>
      <c r="F210" s="110">
        <v>7</v>
      </c>
      <c r="G210" s="100"/>
      <c r="H210" s="101"/>
      <c r="I210" s="102">
        <f t="shared" si="43"/>
        <v>0</v>
      </c>
      <c r="J210" s="111">
        <f t="shared" si="44"/>
        <v>0</v>
      </c>
      <c r="K210" s="159">
        <f t="shared" si="45"/>
        <v>0</v>
      </c>
      <c r="L210" s="112">
        <f t="shared" si="46"/>
        <v>0</v>
      </c>
      <c r="N210" s="65"/>
    </row>
    <row r="211" spans="1:14" ht="20.100000000000001" customHeight="1" x14ac:dyDescent="0.25">
      <c r="A211" s="137" t="s">
        <v>220</v>
      </c>
      <c r="B211" s="143">
        <v>19</v>
      </c>
      <c r="C211" s="130" t="s">
        <v>86</v>
      </c>
      <c r="D211" s="108" t="s">
        <v>23</v>
      </c>
      <c r="E211" s="109" t="s">
        <v>21</v>
      </c>
      <c r="F211" s="110">
        <v>7</v>
      </c>
      <c r="G211" s="100"/>
      <c r="H211" s="101"/>
      <c r="I211" s="102">
        <f t="shared" si="43"/>
        <v>0</v>
      </c>
      <c r="J211" s="111">
        <f t="shared" si="44"/>
        <v>0</v>
      </c>
      <c r="K211" s="159">
        <f t="shared" si="45"/>
        <v>0</v>
      </c>
      <c r="L211" s="112">
        <f t="shared" si="46"/>
        <v>0</v>
      </c>
      <c r="N211" s="65"/>
    </row>
    <row r="212" spans="1:14" ht="20.100000000000001" customHeight="1" x14ac:dyDescent="0.25">
      <c r="A212" s="137" t="s">
        <v>221</v>
      </c>
      <c r="B212" s="143">
        <v>20</v>
      </c>
      <c r="C212" s="130" t="s">
        <v>86</v>
      </c>
      <c r="D212" s="108" t="s">
        <v>25</v>
      </c>
      <c r="E212" s="109" t="s">
        <v>21</v>
      </c>
      <c r="F212" s="110">
        <v>7</v>
      </c>
      <c r="G212" s="100"/>
      <c r="H212" s="101"/>
      <c r="I212" s="102">
        <f t="shared" si="43"/>
        <v>0</v>
      </c>
      <c r="J212" s="111">
        <f t="shared" si="44"/>
        <v>0</v>
      </c>
      <c r="K212" s="159">
        <f t="shared" si="45"/>
        <v>0</v>
      </c>
      <c r="L212" s="132">
        <f t="shared" si="46"/>
        <v>0</v>
      </c>
      <c r="N212" s="65"/>
    </row>
    <row r="213" spans="1:14" ht="42.75" x14ac:dyDescent="0.25">
      <c r="A213" s="137" t="s">
        <v>222</v>
      </c>
      <c r="B213" s="143">
        <v>100858</v>
      </c>
      <c r="C213" s="198" t="s">
        <v>8</v>
      </c>
      <c r="D213" s="108" t="s">
        <v>324</v>
      </c>
      <c r="E213" s="109" t="s">
        <v>21</v>
      </c>
      <c r="F213" s="110">
        <v>4</v>
      </c>
      <c r="G213" s="100"/>
      <c r="H213" s="101"/>
      <c r="I213" s="102">
        <f t="shared" si="43"/>
        <v>0</v>
      </c>
      <c r="J213" s="111">
        <f t="shared" si="44"/>
        <v>0</v>
      </c>
      <c r="K213" s="159">
        <f t="shared" si="45"/>
        <v>0</v>
      </c>
      <c r="L213" s="132">
        <f t="shared" si="46"/>
        <v>0</v>
      </c>
      <c r="N213" s="65"/>
    </row>
    <row r="214" spans="1:14" ht="30" customHeight="1" x14ac:dyDescent="0.25">
      <c r="A214" s="137" t="s">
        <v>223</v>
      </c>
      <c r="B214" s="143">
        <v>100860</v>
      </c>
      <c r="C214" s="198" t="s">
        <v>8</v>
      </c>
      <c r="D214" s="108" t="s">
        <v>24</v>
      </c>
      <c r="E214" s="109" t="s">
        <v>21</v>
      </c>
      <c r="F214" s="110">
        <v>13</v>
      </c>
      <c r="G214" s="100"/>
      <c r="H214" s="101"/>
      <c r="I214" s="102">
        <f t="shared" si="43"/>
        <v>0</v>
      </c>
      <c r="J214" s="111">
        <f t="shared" si="44"/>
        <v>0</v>
      </c>
      <c r="K214" s="159">
        <f t="shared" si="45"/>
        <v>0</v>
      </c>
      <c r="L214" s="132">
        <f t="shared" si="46"/>
        <v>0</v>
      </c>
      <c r="N214" s="65"/>
    </row>
    <row r="215" spans="1:14" ht="20.100000000000001" customHeight="1" x14ac:dyDescent="0.25">
      <c r="A215" s="137" t="s">
        <v>224</v>
      </c>
      <c r="B215" s="143">
        <v>95545</v>
      </c>
      <c r="C215" s="198" t="s">
        <v>8</v>
      </c>
      <c r="D215" s="108" t="s">
        <v>323</v>
      </c>
      <c r="E215" s="109" t="s">
        <v>21</v>
      </c>
      <c r="F215" s="110">
        <v>13</v>
      </c>
      <c r="G215" s="100"/>
      <c r="H215" s="101"/>
      <c r="I215" s="102">
        <f t="shared" si="43"/>
        <v>0</v>
      </c>
      <c r="J215" s="111">
        <f t="shared" si="44"/>
        <v>0</v>
      </c>
      <c r="K215" s="159">
        <f t="shared" si="45"/>
        <v>0</v>
      </c>
      <c r="L215" s="132">
        <f t="shared" si="46"/>
        <v>0</v>
      </c>
      <c r="N215" s="65"/>
    </row>
    <row r="216" spans="1:14" ht="30" customHeight="1" x14ac:dyDescent="0.25">
      <c r="A216" s="137" t="s">
        <v>225</v>
      </c>
      <c r="B216" s="107">
        <v>100868</v>
      </c>
      <c r="C216" s="198" t="s">
        <v>8</v>
      </c>
      <c r="D216" s="170" t="s">
        <v>320</v>
      </c>
      <c r="E216" s="109" t="s">
        <v>21</v>
      </c>
      <c r="F216" s="110">
        <v>4</v>
      </c>
      <c r="G216" s="100"/>
      <c r="H216" s="101"/>
      <c r="I216" s="102">
        <f t="shared" si="43"/>
        <v>0</v>
      </c>
      <c r="J216" s="111">
        <f t="shared" si="44"/>
        <v>0</v>
      </c>
      <c r="K216" s="159">
        <f t="shared" si="45"/>
        <v>0</v>
      </c>
      <c r="L216" s="132">
        <f t="shared" si="46"/>
        <v>0</v>
      </c>
      <c r="N216" s="65"/>
    </row>
    <row r="217" spans="1:14" ht="30" customHeight="1" x14ac:dyDescent="0.25">
      <c r="A217" s="137" t="s">
        <v>226</v>
      </c>
      <c r="B217" s="113">
        <v>21</v>
      </c>
      <c r="C217" s="134" t="s">
        <v>86</v>
      </c>
      <c r="D217" s="210" t="s">
        <v>321</v>
      </c>
      <c r="E217" s="114" t="s">
        <v>21</v>
      </c>
      <c r="F217" s="115">
        <v>4</v>
      </c>
      <c r="G217" s="100"/>
      <c r="H217" s="101"/>
      <c r="I217" s="102">
        <f t="shared" si="43"/>
        <v>0</v>
      </c>
      <c r="J217" s="111">
        <f t="shared" si="44"/>
        <v>0</v>
      </c>
      <c r="K217" s="159">
        <f t="shared" si="45"/>
        <v>0</v>
      </c>
      <c r="L217" s="132">
        <f t="shared" si="46"/>
        <v>0</v>
      </c>
      <c r="N217" s="65"/>
    </row>
    <row r="218" spans="1:14" ht="30" customHeight="1" x14ac:dyDescent="0.25">
      <c r="A218" s="137" t="s">
        <v>227</v>
      </c>
      <c r="B218" s="107">
        <v>22</v>
      </c>
      <c r="C218" s="130" t="s">
        <v>86</v>
      </c>
      <c r="D218" s="170" t="s">
        <v>208</v>
      </c>
      <c r="E218" s="109" t="s">
        <v>16</v>
      </c>
      <c r="F218" s="110">
        <v>29.4</v>
      </c>
      <c r="G218" s="100"/>
      <c r="H218" s="101"/>
      <c r="I218" s="102">
        <f t="shared" si="43"/>
        <v>0</v>
      </c>
      <c r="J218" s="111">
        <f t="shared" si="44"/>
        <v>0</v>
      </c>
      <c r="K218" s="159">
        <f>ROUNDUP(H218*F218,2)</f>
        <v>0</v>
      </c>
      <c r="L218" s="132">
        <f t="shared" si="46"/>
        <v>0</v>
      </c>
      <c r="N218" s="65"/>
    </row>
    <row r="219" spans="1:14" ht="30" customHeight="1" x14ac:dyDescent="0.25">
      <c r="A219" s="137" t="s">
        <v>228</v>
      </c>
      <c r="B219" s="113">
        <v>23</v>
      </c>
      <c r="C219" s="134" t="s">
        <v>86</v>
      </c>
      <c r="D219" s="210" t="s">
        <v>180</v>
      </c>
      <c r="E219" s="114" t="s">
        <v>16</v>
      </c>
      <c r="F219" s="115">
        <v>20</v>
      </c>
      <c r="G219" s="100"/>
      <c r="H219" s="101"/>
      <c r="I219" s="102">
        <f t="shared" si="43"/>
        <v>0</v>
      </c>
      <c r="J219" s="111">
        <f t="shared" si="44"/>
        <v>0</v>
      </c>
      <c r="K219" s="159">
        <f>H219*F219</f>
        <v>0</v>
      </c>
      <c r="L219" s="132">
        <f t="shared" si="46"/>
        <v>0</v>
      </c>
      <c r="N219" s="65"/>
    </row>
    <row r="220" spans="1:14" ht="30" customHeight="1" thickBot="1" x14ac:dyDescent="0.3">
      <c r="A220" s="182" t="s">
        <v>414</v>
      </c>
      <c r="B220" s="286">
        <v>24</v>
      </c>
      <c r="C220" s="175" t="s">
        <v>86</v>
      </c>
      <c r="D220" s="228" t="s">
        <v>322</v>
      </c>
      <c r="E220" s="287" t="s">
        <v>21</v>
      </c>
      <c r="F220" s="177">
        <v>7</v>
      </c>
      <c r="G220" s="288"/>
      <c r="H220" s="184"/>
      <c r="I220" s="289">
        <f t="shared" si="43"/>
        <v>0</v>
      </c>
      <c r="J220" s="116">
        <f t="shared" si="44"/>
        <v>0</v>
      </c>
      <c r="K220" s="230">
        <f>H220*F220</f>
        <v>0</v>
      </c>
      <c r="L220" s="284">
        <f t="shared" si="46"/>
        <v>0</v>
      </c>
      <c r="N220" s="65"/>
    </row>
    <row r="221" spans="1:14" ht="21" customHeight="1" thickBot="1" x14ac:dyDescent="0.3">
      <c r="A221" s="118"/>
      <c r="B221" s="119"/>
      <c r="C221" s="119"/>
      <c r="D221" s="120" t="s">
        <v>210</v>
      </c>
      <c r="E221" s="121"/>
      <c r="F221" s="122"/>
      <c r="G221" s="123"/>
      <c r="H221" s="124"/>
      <c r="I221" s="276"/>
      <c r="J221" s="273">
        <f>SUM(J203:J220)</f>
        <v>0</v>
      </c>
      <c r="K221" s="136">
        <f>SUM(K203:K220)</f>
        <v>0</v>
      </c>
      <c r="L221" s="126">
        <f>SUM(L203:L220)</f>
        <v>0</v>
      </c>
      <c r="M221" s="64"/>
    </row>
    <row r="222" spans="1:14" ht="21.95" customHeight="1" thickBot="1" x14ac:dyDescent="0.3">
      <c r="A222" s="91">
        <v>17</v>
      </c>
      <c r="B222" s="92"/>
      <c r="C222" s="93"/>
      <c r="D222" s="127" t="s">
        <v>26</v>
      </c>
      <c r="E222" s="128"/>
      <c r="F222" s="129"/>
      <c r="G222" s="152"/>
      <c r="H222" s="153"/>
      <c r="I222" s="153"/>
      <c r="J222" s="154"/>
      <c r="K222" s="154"/>
      <c r="L222" s="155"/>
    </row>
    <row r="223" spans="1:14" ht="20.100000000000001" customHeight="1" thickBot="1" x14ac:dyDescent="0.3">
      <c r="A223" s="231" t="s">
        <v>211</v>
      </c>
      <c r="B223" s="266">
        <v>9537</v>
      </c>
      <c r="C223" s="277" t="s">
        <v>8</v>
      </c>
      <c r="D223" s="278" t="s">
        <v>27</v>
      </c>
      <c r="E223" s="268" t="s">
        <v>7</v>
      </c>
      <c r="F223" s="269">
        <v>259.67</v>
      </c>
      <c r="G223" s="282"/>
      <c r="H223" s="135"/>
      <c r="I223" s="283">
        <f t="shared" ref="I223" si="47">ROUND(G223+H223,4)</f>
        <v>0</v>
      </c>
      <c r="J223" s="279">
        <f>G223*F223</f>
        <v>0</v>
      </c>
      <c r="K223" s="280">
        <f>H223*F223</f>
        <v>0</v>
      </c>
      <c r="L223" s="281">
        <f>ROUND(I223*F223,2)</f>
        <v>0</v>
      </c>
    </row>
    <row r="224" spans="1:14" ht="21" customHeight="1" thickBot="1" x14ac:dyDescent="0.3">
      <c r="A224" s="118"/>
      <c r="B224" s="119"/>
      <c r="C224" s="119"/>
      <c r="D224" s="120" t="s">
        <v>209</v>
      </c>
      <c r="E224" s="121"/>
      <c r="F224" s="275"/>
      <c r="G224" s="123"/>
      <c r="H224" s="124"/>
      <c r="I224" s="150"/>
      <c r="J224" s="273">
        <f>J223</f>
        <v>0</v>
      </c>
      <c r="K224" s="136">
        <f>K223</f>
        <v>0</v>
      </c>
      <c r="L224" s="211">
        <f>SUM(L223)</f>
        <v>0</v>
      </c>
      <c r="M224" s="64"/>
    </row>
    <row r="225" spans="1:13" ht="15.75" thickBot="1" x14ac:dyDescent="0.3">
      <c r="A225" s="212"/>
      <c r="B225" s="213"/>
      <c r="C225" s="213"/>
      <c r="D225" s="213"/>
      <c r="E225" s="214"/>
      <c r="F225" s="215"/>
      <c r="G225" s="238"/>
      <c r="H225" s="238"/>
      <c r="I225" s="238"/>
      <c r="J225" s="239"/>
      <c r="K225" s="239"/>
      <c r="L225" s="240"/>
    </row>
    <row r="226" spans="1:13" ht="21" customHeight="1" thickBot="1" x14ac:dyDescent="0.3">
      <c r="A226" s="333"/>
      <c r="B226" s="334"/>
      <c r="C226" s="334"/>
      <c r="D226" s="335" t="s">
        <v>124</v>
      </c>
      <c r="E226" s="336"/>
      <c r="F226" s="337"/>
      <c r="G226" s="338"/>
      <c r="H226" s="339"/>
      <c r="I226" s="340"/>
      <c r="J226" s="341">
        <f>J16+J22+J42+J61+J70+J79+J86+J101+J106+J112+J123+J130+J158+J180+J201+J221+J224</f>
        <v>0</v>
      </c>
      <c r="K226" s="342">
        <f>K16+K22+K42+K61+K70+K79+K86+K101+K106+K112+K123+K130+K158+K180+K201+K221+K224</f>
        <v>0</v>
      </c>
      <c r="L226" s="343">
        <f>SUM(L9:L224)/2</f>
        <v>0</v>
      </c>
      <c r="M226" s="64"/>
    </row>
    <row r="227" spans="1:13" x14ac:dyDescent="0.25">
      <c r="A227" s="66"/>
      <c r="B227" s="66"/>
      <c r="C227" s="66"/>
      <c r="D227" s="66"/>
      <c r="E227" s="66"/>
      <c r="F227" s="60"/>
      <c r="G227" s="8"/>
      <c r="H227" s="8"/>
      <c r="I227" s="8"/>
      <c r="J227" s="62"/>
      <c r="K227" s="62"/>
      <c r="L227" s="86"/>
    </row>
    <row r="228" spans="1:13" x14ac:dyDescent="0.25">
      <c r="A228" s="66"/>
      <c r="B228" s="66"/>
      <c r="C228" s="66"/>
      <c r="D228" s="66"/>
      <c r="E228" s="66"/>
      <c r="F228" s="60"/>
      <c r="G228" s="8"/>
      <c r="H228" s="8"/>
      <c r="I228" s="8"/>
      <c r="J228" s="62"/>
      <c r="K228" s="62"/>
      <c r="L228" s="62"/>
    </row>
    <row r="229" spans="1:13" x14ac:dyDescent="0.25">
      <c r="A229" s="66"/>
      <c r="B229" s="66"/>
      <c r="C229" s="66"/>
      <c r="D229" s="87"/>
      <c r="E229" s="87"/>
      <c r="F229" s="88"/>
      <c r="G229" s="356"/>
      <c r="H229" s="356"/>
      <c r="I229" s="356"/>
      <c r="J229" s="356"/>
      <c r="K229" s="90"/>
      <c r="L229" s="62"/>
    </row>
    <row r="230" spans="1:13" x14ac:dyDescent="0.25">
      <c r="A230" s="66"/>
      <c r="B230" s="66"/>
      <c r="C230" s="66"/>
      <c r="D230" s="87"/>
      <c r="E230" s="87"/>
      <c r="F230" s="88"/>
      <c r="G230" s="89"/>
      <c r="H230" s="89"/>
      <c r="I230" s="89"/>
      <c r="J230" s="90"/>
      <c r="K230" s="90"/>
      <c r="L230" s="62"/>
    </row>
    <row r="231" spans="1:13" x14ac:dyDescent="0.25">
      <c r="A231" s="7"/>
      <c r="B231" s="7"/>
      <c r="C231" s="7"/>
      <c r="D231" s="7"/>
      <c r="E231" s="7"/>
      <c r="F231" s="60"/>
      <c r="G231" s="8"/>
      <c r="H231" s="8"/>
      <c r="I231" s="8"/>
      <c r="J231" s="62"/>
      <c r="K231" s="62"/>
      <c r="L231" s="62"/>
    </row>
    <row r="232" spans="1:13" x14ac:dyDescent="0.25">
      <c r="A232" s="7"/>
      <c r="B232" s="7"/>
      <c r="C232" s="7"/>
      <c r="D232" s="7"/>
      <c r="E232" s="7"/>
      <c r="F232" s="60"/>
      <c r="G232" s="8"/>
      <c r="H232" s="8"/>
      <c r="I232" s="8"/>
      <c r="J232" s="62"/>
      <c r="K232" s="62"/>
      <c r="L232" s="62"/>
    </row>
    <row r="233" spans="1:13" x14ac:dyDescent="0.25">
      <c r="A233" s="7"/>
      <c r="B233" s="7"/>
      <c r="C233" s="7"/>
      <c r="D233" s="7"/>
      <c r="E233" s="7"/>
      <c r="F233" s="60"/>
      <c r="G233" s="8"/>
      <c r="H233" s="8"/>
      <c r="I233" s="8"/>
      <c r="J233" s="62"/>
      <c r="K233" s="62"/>
      <c r="L233" s="62"/>
    </row>
  </sheetData>
  <mergeCells count="13">
    <mergeCell ref="G229:J229"/>
    <mergeCell ref="B6:B7"/>
    <mergeCell ref="A1:B4"/>
    <mergeCell ref="A5:L5"/>
    <mergeCell ref="G6:H6"/>
    <mergeCell ref="J6:K6"/>
    <mergeCell ref="L6:L7"/>
    <mergeCell ref="I6:I7"/>
    <mergeCell ref="C6:C7"/>
    <mergeCell ref="A6:A7"/>
    <mergeCell ref="D6:D7"/>
    <mergeCell ref="E6:E7"/>
    <mergeCell ref="F6:F7"/>
  </mergeCells>
  <phoneticPr fontId="4" type="noConversion"/>
  <pageMargins left="0.48" right="0.35433070866141736" top="0.55000000000000004" bottom="0.75" header="0.27" footer="0.22"/>
  <pageSetup paperSize="9" scale="50" orientation="portrait" r:id="rId1"/>
  <headerFooter>
    <oddFooter>&amp;R&amp;P/&amp;N</oddFooter>
  </headerFooter>
  <ignoredErrors>
    <ignoredError sqref="B12:B15 B66:B68 B75 B77 B76 B78 B82 B69 B110:B111 B117 B125:B129" numberStoredAsText="1"/>
    <ignoredError sqref="I50 I79:I80 I94 I112:I114 I118 I107 I57 I59 I98 I101:I102 K19 J53 K2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view="pageBreakPreview" zoomScaleNormal="100" zoomScaleSheetLayoutView="100" workbookViewId="0">
      <selection activeCell="L50" sqref="L50"/>
    </sheetView>
  </sheetViews>
  <sheetFormatPr defaultRowHeight="15" x14ac:dyDescent="0.25"/>
  <cols>
    <col min="1" max="1" width="12" customWidth="1"/>
    <col min="2" max="2" width="36.85546875" customWidth="1"/>
    <col min="3" max="3" width="13.140625" customWidth="1"/>
    <col min="4" max="8" width="14.7109375" style="6" customWidth="1"/>
    <col min="9" max="9" width="11.28515625" bestFit="1" customWidth="1"/>
  </cols>
  <sheetData>
    <row r="1" spans="1:8" ht="18" customHeight="1" x14ac:dyDescent="0.25">
      <c r="A1" s="36"/>
      <c r="B1" s="50" t="s">
        <v>179</v>
      </c>
      <c r="C1" s="5"/>
      <c r="D1" s="37"/>
      <c r="E1" s="37"/>
      <c r="F1" s="37"/>
      <c r="G1" s="37"/>
      <c r="H1" s="38"/>
    </row>
    <row r="2" spans="1:8" ht="18" customHeight="1" x14ac:dyDescent="0.25">
      <c r="A2" s="55"/>
      <c r="B2" s="51" t="s">
        <v>426</v>
      </c>
      <c r="C2" s="52"/>
      <c r="D2" s="4"/>
      <c r="E2" s="4"/>
      <c r="F2" s="4"/>
      <c r="G2" s="4"/>
      <c r="H2" s="56"/>
    </row>
    <row r="3" spans="1:8" ht="18" customHeight="1" x14ac:dyDescent="0.25">
      <c r="A3" s="55"/>
      <c r="B3" s="51" t="s">
        <v>425</v>
      </c>
      <c r="C3" s="52"/>
      <c r="D3" s="4"/>
      <c r="E3" s="4"/>
      <c r="F3" s="4"/>
      <c r="G3" s="4"/>
      <c r="H3" s="56"/>
    </row>
    <row r="4" spans="1:8" ht="18" customHeight="1" thickBot="1" x14ac:dyDescent="0.3">
      <c r="A4" s="57"/>
      <c r="B4" s="53" t="s">
        <v>427</v>
      </c>
      <c r="C4" s="54"/>
      <c r="D4" s="58"/>
      <c r="E4" s="58"/>
      <c r="F4" s="58"/>
      <c r="G4" s="58"/>
      <c r="H4" s="59"/>
    </row>
    <row r="5" spans="1:8" ht="24" customHeight="1" thickBot="1" x14ac:dyDescent="0.3">
      <c r="A5" s="384" t="s">
        <v>421</v>
      </c>
      <c r="B5" s="385"/>
      <c r="C5" s="385"/>
      <c r="D5" s="385"/>
      <c r="E5" s="385"/>
      <c r="F5" s="385"/>
      <c r="G5" s="385"/>
      <c r="H5" s="386"/>
    </row>
    <row r="6" spans="1:8" ht="15.75" thickBot="1" x14ac:dyDescent="0.3">
      <c r="A6" s="391" t="s">
        <v>0</v>
      </c>
      <c r="B6" s="389" t="s">
        <v>1</v>
      </c>
      <c r="C6" s="389" t="s">
        <v>352</v>
      </c>
      <c r="D6" s="387" t="s">
        <v>357</v>
      </c>
      <c r="E6" s="387"/>
      <c r="F6" s="387"/>
      <c r="G6" s="387"/>
      <c r="H6" s="388"/>
    </row>
    <row r="7" spans="1:8" ht="15.75" thickBot="1" x14ac:dyDescent="0.3">
      <c r="A7" s="392"/>
      <c r="B7" s="390"/>
      <c r="C7" s="390"/>
      <c r="D7" s="9">
        <v>1</v>
      </c>
      <c r="E7" s="10">
        <v>2</v>
      </c>
      <c r="F7" s="10">
        <v>3</v>
      </c>
      <c r="G7" s="10">
        <v>4</v>
      </c>
      <c r="H7" s="11">
        <v>5</v>
      </c>
    </row>
    <row r="8" spans="1:8" x14ac:dyDescent="0.25">
      <c r="A8" s="12"/>
      <c r="B8" s="13"/>
      <c r="C8" s="14"/>
      <c r="D8" s="13"/>
      <c r="E8" s="13"/>
      <c r="F8" s="13"/>
      <c r="G8" s="13"/>
      <c r="H8" s="15"/>
    </row>
    <row r="9" spans="1:8" x14ac:dyDescent="0.25">
      <c r="A9" s="16">
        <v>1</v>
      </c>
      <c r="B9" s="17" t="s">
        <v>11</v>
      </c>
      <c r="C9" s="352">
        <f>planilha!L16</f>
        <v>0</v>
      </c>
      <c r="D9" s="18">
        <v>1</v>
      </c>
      <c r="E9" s="19"/>
      <c r="F9" s="20"/>
      <c r="G9" s="20"/>
      <c r="H9" s="21"/>
    </row>
    <row r="10" spans="1:8" x14ac:dyDescent="0.25">
      <c r="A10" s="16"/>
      <c r="B10" s="22"/>
      <c r="C10" s="353"/>
      <c r="D10" s="23"/>
      <c r="E10" s="23"/>
      <c r="F10" s="20"/>
      <c r="G10" s="20"/>
      <c r="H10" s="21"/>
    </row>
    <row r="11" spans="1:8" x14ac:dyDescent="0.25">
      <c r="A11" s="16">
        <v>2</v>
      </c>
      <c r="B11" s="22" t="s">
        <v>353</v>
      </c>
      <c r="C11" s="353">
        <f>planilha!L22</f>
        <v>0</v>
      </c>
      <c r="D11" s="18">
        <v>1</v>
      </c>
      <c r="E11" s="24"/>
      <c r="F11" s="19"/>
      <c r="G11" s="19"/>
      <c r="H11" s="39"/>
    </row>
    <row r="12" spans="1:8" x14ac:dyDescent="0.25">
      <c r="A12" s="16"/>
      <c r="B12" s="22"/>
      <c r="C12" s="353"/>
      <c r="D12" s="23"/>
      <c r="E12" s="23"/>
      <c r="F12" s="23"/>
      <c r="G12" s="23"/>
      <c r="H12" s="26"/>
    </row>
    <row r="13" spans="1:8" x14ac:dyDescent="0.25">
      <c r="A13" s="16">
        <v>3</v>
      </c>
      <c r="B13" s="22" t="s">
        <v>354</v>
      </c>
      <c r="C13" s="353">
        <f>planilha!L42</f>
        <v>0</v>
      </c>
      <c r="D13" s="18">
        <v>0.8</v>
      </c>
      <c r="E13" s="18">
        <v>0.2</v>
      </c>
      <c r="F13" s="24"/>
      <c r="G13" s="24"/>
      <c r="H13" s="25"/>
    </row>
    <row r="14" spans="1:8" x14ac:dyDescent="0.25">
      <c r="A14" s="16"/>
      <c r="B14" s="22"/>
      <c r="C14" s="353"/>
      <c r="D14" s="23"/>
      <c r="E14" s="23"/>
      <c r="F14" s="23"/>
      <c r="G14" s="23"/>
      <c r="H14" s="26"/>
    </row>
    <row r="15" spans="1:8" x14ac:dyDescent="0.25">
      <c r="A15" s="16">
        <v>4</v>
      </c>
      <c r="B15" s="22" t="s">
        <v>355</v>
      </c>
      <c r="C15" s="353">
        <f>planilha!L61</f>
        <v>0</v>
      </c>
      <c r="D15" s="20"/>
      <c r="E15" s="18">
        <v>0.6</v>
      </c>
      <c r="F15" s="18">
        <v>0.4</v>
      </c>
      <c r="G15" s="23"/>
      <c r="H15" s="26"/>
    </row>
    <row r="16" spans="1:8" x14ac:dyDescent="0.25">
      <c r="A16" s="16"/>
      <c r="B16" s="22"/>
      <c r="C16" s="353"/>
      <c r="D16" s="20"/>
      <c r="E16" s="23"/>
      <c r="F16" s="23"/>
      <c r="G16" s="23"/>
      <c r="H16" s="26"/>
    </row>
    <row r="17" spans="1:8" x14ac:dyDescent="0.25">
      <c r="A17" s="16">
        <v>5</v>
      </c>
      <c r="B17" s="22" t="s">
        <v>57</v>
      </c>
      <c r="C17" s="353">
        <f>planilha!L70</f>
        <v>0</v>
      </c>
      <c r="D17" s="20"/>
      <c r="E17" s="18">
        <v>0.7</v>
      </c>
      <c r="F17" s="18">
        <v>0.3</v>
      </c>
      <c r="G17" s="23"/>
      <c r="H17" s="26"/>
    </row>
    <row r="18" spans="1:8" x14ac:dyDescent="0.25">
      <c r="A18" s="16"/>
      <c r="B18" s="22"/>
      <c r="C18" s="353"/>
      <c r="D18" s="20"/>
      <c r="E18" s="23"/>
      <c r="F18" s="23"/>
      <c r="G18" s="23"/>
      <c r="H18" s="26"/>
    </row>
    <row r="19" spans="1:8" x14ac:dyDescent="0.25">
      <c r="A19" s="16">
        <v>6</v>
      </c>
      <c r="B19" s="22" t="s">
        <v>356</v>
      </c>
      <c r="C19" s="353">
        <f>planilha!L79</f>
        <v>0</v>
      </c>
      <c r="D19" s="20"/>
      <c r="E19" s="23"/>
      <c r="F19" s="18">
        <v>0.4</v>
      </c>
      <c r="G19" s="18">
        <v>0.6</v>
      </c>
      <c r="H19" s="26"/>
    </row>
    <row r="20" spans="1:8" x14ac:dyDescent="0.25">
      <c r="A20" s="16"/>
      <c r="B20" s="22"/>
      <c r="C20" s="353"/>
      <c r="D20" s="20"/>
      <c r="E20" s="23"/>
      <c r="F20" s="23"/>
      <c r="G20" s="23"/>
      <c r="H20" s="26"/>
    </row>
    <row r="21" spans="1:8" x14ac:dyDescent="0.25">
      <c r="A21" s="16">
        <v>7</v>
      </c>
      <c r="B21" s="22" t="s">
        <v>360</v>
      </c>
      <c r="C21" s="353">
        <f>planilha!L86</f>
        <v>0</v>
      </c>
      <c r="D21" s="20"/>
      <c r="E21" s="23"/>
      <c r="F21" s="18">
        <v>0.3</v>
      </c>
      <c r="G21" s="18">
        <v>0.3</v>
      </c>
      <c r="H21" s="28">
        <v>0.4</v>
      </c>
    </row>
    <row r="22" spans="1:8" x14ac:dyDescent="0.25">
      <c r="A22" s="16"/>
      <c r="B22" s="22"/>
      <c r="C22" s="353"/>
      <c r="D22" s="20"/>
      <c r="E22" s="23"/>
      <c r="F22" s="23"/>
      <c r="G22" s="23"/>
      <c r="H22" s="26"/>
    </row>
    <row r="23" spans="1:8" x14ac:dyDescent="0.25">
      <c r="A23" s="16">
        <v>8</v>
      </c>
      <c r="B23" s="22" t="s">
        <v>52</v>
      </c>
      <c r="C23" s="353">
        <f>planilha!L101</f>
        <v>0</v>
      </c>
      <c r="D23" s="20"/>
      <c r="E23" s="27"/>
      <c r="F23" s="27"/>
      <c r="G23" s="18">
        <v>0.5</v>
      </c>
      <c r="H23" s="28">
        <v>0.5</v>
      </c>
    </row>
    <row r="24" spans="1:8" x14ac:dyDescent="0.25">
      <c r="A24" s="16"/>
      <c r="B24" s="22"/>
      <c r="C24" s="353"/>
      <c r="D24" s="23"/>
      <c r="E24" s="27"/>
      <c r="F24" s="27"/>
      <c r="G24" s="27"/>
      <c r="H24" s="29"/>
    </row>
    <row r="25" spans="1:8" x14ac:dyDescent="0.25">
      <c r="A25" s="16">
        <v>9</v>
      </c>
      <c r="B25" s="22" t="s">
        <v>97</v>
      </c>
      <c r="C25" s="353">
        <f>planilha!L106</f>
        <v>0</v>
      </c>
      <c r="D25" s="20"/>
      <c r="E25" s="27"/>
      <c r="F25" s="27"/>
      <c r="G25" s="18">
        <v>0.4</v>
      </c>
      <c r="H25" s="28">
        <v>0.6</v>
      </c>
    </row>
    <row r="26" spans="1:8" x14ac:dyDescent="0.25">
      <c r="A26" s="16"/>
      <c r="B26" s="22"/>
      <c r="C26" s="353"/>
      <c r="D26" s="20"/>
      <c r="E26" s="23"/>
      <c r="F26" s="23"/>
      <c r="G26" s="27"/>
      <c r="H26" s="29"/>
    </row>
    <row r="27" spans="1:8" x14ac:dyDescent="0.25">
      <c r="A27" s="16">
        <v>10</v>
      </c>
      <c r="B27" s="22" t="s">
        <v>29</v>
      </c>
      <c r="C27" s="353">
        <f>planilha!L112</f>
        <v>0</v>
      </c>
      <c r="D27" s="20"/>
      <c r="E27" s="23"/>
      <c r="F27" s="18">
        <v>0.3</v>
      </c>
      <c r="G27" s="18">
        <v>0.3</v>
      </c>
      <c r="H27" s="28">
        <v>0.4</v>
      </c>
    </row>
    <row r="28" spans="1:8" x14ac:dyDescent="0.25">
      <c r="A28" s="16"/>
      <c r="B28" s="22"/>
      <c r="C28" s="353"/>
      <c r="D28" s="20"/>
      <c r="E28" s="23"/>
      <c r="F28" s="23"/>
      <c r="G28" s="27"/>
      <c r="H28" s="29"/>
    </row>
    <row r="29" spans="1:8" x14ac:dyDescent="0.25">
      <c r="A29" s="16">
        <v>11</v>
      </c>
      <c r="B29" s="22" t="s">
        <v>30</v>
      </c>
      <c r="C29" s="353">
        <f>planilha!L123</f>
        <v>0</v>
      </c>
      <c r="D29" s="20"/>
      <c r="E29" s="20"/>
      <c r="F29" s="20"/>
      <c r="G29" s="23"/>
      <c r="H29" s="28">
        <v>1</v>
      </c>
    </row>
    <row r="30" spans="1:8" x14ac:dyDescent="0.25">
      <c r="A30" s="16"/>
      <c r="B30" s="22"/>
      <c r="C30" s="353"/>
      <c r="D30" s="20"/>
      <c r="E30" s="20"/>
      <c r="F30" s="20"/>
      <c r="G30" s="20"/>
      <c r="H30" s="21"/>
    </row>
    <row r="31" spans="1:8" x14ac:dyDescent="0.25">
      <c r="A31" s="16">
        <v>12</v>
      </c>
      <c r="B31" s="22" t="s">
        <v>181</v>
      </c>
      <c r="C31" s="353">
        <f>planilha!L130</f>
        <v>0</v>
      </c>
      <c r="D31" s="20"/>
      <c r="E31" s="20"/>
      <c r="F31" s="20"/>
      <c r="G31" s="18">
        <v>0.6</v>
      </c>
      <c r="H31" s="28">
        <v>0.4</v>
      </c>
    </row>
    <row r="32" spans="1:8" x14ac:dyDescent="0.25">
      <c r="A32" s="16"/>
      <c r="B32" s="22"/>
      <c r="C32" s="353"/>
      <c r="D32" s="20"/>
      <c r="E32" s="23"/>
      <c r="F32" s="23"/>
      <c r="G32" s="23"/>
      <c r="H32" s="26"/>
    </row>
    <row r="33" spans="1:9" x14ac:dyDescent="0.25">
      <c r="A33" s="16">
        <v>13</v>
      </c>
      <c r="B33" s="22" t="s">
        <v>418</v>
      </c>
      <c r="C33" s="353">
        <f>planilha!L158</f>
        <v>0</v>
      </c>
      <c r="D33" s="18">
        <v>0.2</v>
      </c>
      <c r="E33" s="18">
        <v>0.2</v>
      </c>
      <c r="F33" s="18">
        <v>0.2</v>
      </c>
      <c r="G33" s="18">
        <v>0.2</v>
      </c>
      <c r="H33" s="28">
        <v>0.2</v>
      </c>
    </row>
    <row r="34" spans="1:9" x14ac:dyDescent="0.25">
      <c r="A34" s="16"/>
      <c r="B34" s="22"/>
      <c r="C34" s="353"/>
      <c r="D34" s="20"/>
      <c r="E34" s="23"/>
      <c r="F34" s="23"/>
      <c r="G34" s="23"/>
      <c r="H34" s="26"/>
    </row>
    <row r="35" spans="1:9" x14ac:dyDescent="0.25">
      <c r="A35" s="16">
        <v>14</v>
      </c>
      <c r="B35" s="22" t="s">
        <v>28</v>
      </c>
      <c r="C35" s="353">
        <f>planilha!L180</f>
        <v>0</v>
      </c>
      <c r="D35" s="20"/>
      <c r="E35" s="18">
        <v>0.2</v>
      </c>
      <c r="F35" s="18">
        <v>0.4</v>
      </c>
      <c r="G35" s="18">
        <v>0.4</v>
      </c>
      <c r="H35" s="28"/>
    </row>
    <row r="36" spans="1:9" x14ac:dyDescent="0.25">
      <c r="A36" s="16"/>
      <c r="B36" s="22"/>
      <c r="C36" s="353"/>
      <c r="D36" s="20"/>
      <c r="E36" s="23"/>
      <c r="F36" s="23"/>
      <c r="G36" s="23"/>
      <c r="H36" s="26"/>
    </row>
    <row r="37" spans="1:9" x14ac:dyDescent="0.25">
      <c r="A37" s="16">
        <v>15</v>
      </c>
      <c r="B37" s="22" t="s">
        <v>420</v>
      </c>
      <c r="C37" s="353">
        <f>planilha!L201</f>
        <v>0</v>
      </c>
      <c r="D37" s="20"/>
      <c r="E37" s="18">
        <v>0.4</v>
      </c>
      <c r="F37" s="18">
        <v>0.6</v>
      </c>
      <c r="G37" s="23"/>
      <c r="H37" s="26"/>
    </row>
    <row r="38" spans="1:9" x14ac:dyDescent="0.25">
      <c r="A38" s="16"/>
      <c r="B38" s="22"/>
      <c r="C38" s="353"/>
      <c r="D38" s="20"/>
      <c r="E38" s="23"/>
      <c r="F38" s="23"/>
      <c r="G38" s="23"/>
      <c r="H38" s="26"/>
    </row>
    <row r="39" spans="1:9" x14ac:dyDescent="0.25">
      <c r="A39" s="16">
        <v>16</v>
      </c>
      <c r="B39" s="22" t="s">
        <v>98</v>
      </c>
      <c r="C39" s="353">
        <f>planilha!L221</f>
        <v>0</v>
      </c>
      <c r="D39" s="20"/>
      <c r="E39" s="27"/>
      <c r="F39" s="23"/>
      <c r="G39" s="18">
        <v>0.6</v>
      </c>
      <c r="H39" s="28">
        <v>0.4</v>
      </c>
    </row>
    <row r="40" spans="1:9" x14ac:dyDescent="0.25">
      <c r="A40" s="16"/>
      <c r="B40" s="22"/>
      <c r="C40" s="353"/>
      <c r="D40" s="20"/>
      <c r="E40" s="23"/>
      <c r="F40" s="23"/>
      <c r="G40" s="23"/>
      <c r="H40" s="26"/>
    </row>
    <row r="41" spans="1:9" x14ac:dyDescent="0.25">
      <c r="A41" s="16">
        <v>17</v>
      </c>
      <c r="B41" s="22" t="s">
        <v>399</v>
      </c>
      <c r="C41" s="353">
        <f>planilha!L223</f>
        <v>0</v>
      </c>
      <c r="D41" s="20"/>
      <c r="E41" s="23"/>
      <c r="F41" s="23"/>
      <c r="G41" s="23"/>
      <c r="H41" s="28">
        <v>1</v>
      </c>
    </row>
    <row r="42" spans="1:9" ht="15.75" thickBot="1" x14ac:dyDescent="0.3">
      <c r="A42" s="30"/>
      <c r="B42" s="31"/>
      <c r="C42" s="32"/>
      <c r="D42" s="33"/>
      <c r="E42" s="33"/>
      <c r="F42" s="33"/>
      <c r="G42" s="33"/>
      <c r="H42" s="40"/>
    </row>
    <row r="43" spans="1:9" ht="15.75" thickBot="1" x14ac:dyDescent="0.3">
      <c r="A43" s="41"/>
      <c r="B43" s="42"/>
      <c r="C43" s="43"/>
      <c r="D43" s="44"/>
      <c r="E43" s="44"/>
      <c r="F43" s="44"/>
      <c r="G43" s="44"/>
      <c r="H43" s="45"/>
    </row>
    <row r="44" spans="1:9" ht="15.75" thickBot="1" x14ac:dyDescent="0.3">
      <c r="A44" s="380" t="s">
        <v>423</v>
      </c>
      <c r="B44" s="381"/>
      <c r="C44" s="382"/>
      <c r="D44" s="46">
        <f>C9*D9+C11*D11+C13*D13+C15*D15+C17*D17+C19*D19+C21*D21+C23*D23+C25*D25+C27*D27+C29*D29+C31*D31+C33*D33+C35*D35+C37*D37+C39*D39</f>
        <v>0</v>
      </c>
      <c r="E44" s="46">
        <f>C9*E9+C11*E11+C13*E13+C15*E15+C17*E17+C19*E19+C21*E21+C23*E23+C25*E25+C27*E27+C29*E29+C31*E31+C33*E33+C35*E35+C37*E37+C39*E39+C41*E41</f>
        <v>0</v>
      </c>
      <c r="F44" s="46">
        <f>C9*F9+C11*F11+C13*F13+C15*F15+C17*F17+C19*F19+C21*F21+C23*F23+C25*F25+C27*F27+C29*F29+C31*F31+C33*F33+C35*F35+C37*F37+C39*F39+C41*F41</f>
        <v>0</v>
      </c>
      <c r="G44" s="46">
        <f>C9*G9+C11*G11+C13*G13+C15*G15+C17*G17+C19*G19+C21*G21+C23*G23+C25*G25+C27*G27+C29*G29+C31*G31+C33*G33+C35*G35+C37*G37+C39*G39+C41*G41</f>
        <v>0</v>
      </c>
      <c r="H44" s="47">
        <f>C9*H9+C11*H11+C13*H13+C15*H15+C17*H17+C19*H19+C21*H21+C23*H23+C25*H25+C27*H27+C29*H29+C31*H31+C33*H33+C35*H35+C37*H37+C39*H39+C41*H41</f>
        <v>0</v>
      </c>
      <c r="I44" s="35"/>
    </row>
    <row r="45" spans="1:9" ht="15.75" thickBot="1" x14ac:dyDescent="0.3">
      <c r="A45" s="380" t="s">
        <v>424</v>
      </c>
      <c r="B45" s="381"/>
      <c r="C45" s="383"/>
      <c r="D45" s="46">
        <f>D44</f>
        <v>0</v>
      </c>
      <c r="E45" s="46">
        <f>D45+E44</f>
        <v>0</v>
      </c>
      <c r="F45" s="46">
        <f t="shared" ref="F45:H45" si="0">E45+F44</f>
        <v>0</v>
      </c>
      <c r="G45" s="48">
        <f t="shared" si="0"/>
        <v>0</v>
      </c>
      <c r="H45" s="49">
        <f t="shared" si="0"/>
        <v>0</v>
      </c>
    </row>
    <row r="48" spans="1:9" x14ac:dyDescent="0.25">
      <c r="C48" s="34"/>
    </row>
    <row r="49" spans="2:2" ht="23.25" customHeight="1" x14ac:dyDescent="0.25"/>
    <row r="53" spans="2:2" x14ac:dyDescent="0.25">
      <c r="B53" s="7"/>
    </row>
  </sheetData>
  <mergeCells count="7">
    <mergeCell ref="A44:C44"/>
    <mergeCell ref="A45:C45"/>
    <mergeCell ref="A5:H5"/>
    <mergeCell ref="D6:H6"/>
    <mergeCell ref="B6:B7"/>
    <mergeCell ref="C6:C7"/>
    <mergeCell ref="A6:A7"/>
  </mergeCells>
  <pageMargins left="0.47" right="0.4" top="0.78740157499999996" bottom="0.78740157499999996" header="0.33" footer="0.31496062000000002"/>
  <pageSetup paperSize="9" scale="69" orientation="portrait" r:id="rId1"/>
  <ignoredErrors>
    <ignoredError sqref="E45:H45 G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</vt:lpstr>
      <vt:lpstr>cronograma</vt:lpstr>
      <vt:lpstr>cronograma!Area_de_impressao</vt:lpstr>
      <vt:lpstr>planilha!Area_de_impressao</vt:lpstr>
      <vt:lpstr>planilha!Titulos_de_impressao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Engenheiro</dc:creator>
  <cp:lastModifiedBy>Engenharia</cp:lastModifiedBy>
  <cp:lastPrinted>2022-04-07T17:20:00Z</cp:lastPrinted>
  <dcterms:created xsi:type="dcterms:W3CDTF">2017-05-03T11:06:25Z</dcterms:created>
  <dcterms:modified xsi:type="dcterms:W3CDTF">2022-04-12T18:43:48Z</dcterms:modified>
</cp:coreProperties>
</file>