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genharia\Desktop\LIMPEZA URBANA\"/>
    </mc:Choice>
  </mc:AlternateContent>
  <xr:revisionPtr revIDLastSave="0" documentId="13_ncr:1_{5B495373-1D87-48A3-8443-7FC2FEAAE7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ÇAMENTO" sheetId="6" r:id="rId1"/>
    <sheet name="ENCARGOS" sheetId="5" r:id="rId2"/>
    <sheet name="BDI" sheetId="7" r:id="rId3"/>
  </sheets>
  <definedNames>
    <definedName name="_GoBack6" localSheetId="0">ORÇAMENTO!$G$7</definedName>
    <definedName name="_xlnm.Print_Area" localSheetId="0">ORÇAMENTO!$A$1:$D$102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5" i="6" l="1"/>
  <c r="C62" i="6"/>
  <c r="D62" i="6" s="1"/>
  <c r="C33" i="5"/>
  <c r="C30" i="5"/>
  <c r="C23" i="5"/>
  <c r="C15" i="5"/>
  <c r="C32" i="5" s="1"/>
  <c r="C34" i="5" s="1"/>
  <c r="C35" i="5" s="1"/>
  <c r="D74" i="6"/>
  <c r="C74" i="6" s="1"/>
  <c r="C61" i="6"/>
  <c r="D61" i="6" s="1"/>
  <c r="D71" i="6"/>
  <c r="D70" i="6"/>
  <c r="D69" i="6"/>
  <c r="D68" i="6"/>
  <c r="D67" i="6"/>
  <c r="D66" i="6"/>
  <c r="D72" i="6" l="1"/>
  <c r="C72" i="6" s="1"/>
  <c r="C45" i="6" l="1"/>
  <c r="D45" i="6" s="1"/>
  <c r="C50" i="6"/>
  <c r="D50" i="6" s="1"/>
  <c r="C48" i="6"/>
  <c r="D48" i="6" s="1"/>
  <c r="C12" i="7"/>
  <c r="C17" i="7" s="1"/>
  <c r="B96" i="6" s="1"/>
  <c r="F10" i="7"/>
  <c r="E10" i="7"/>
  <c r="D10" i="7"/>
  <c r="C39" i="6"/>
  <c r="D39" i="6" s="1"/>
  <c r="C37" i="6"/>
  <c r="D37" i="6" s="1"/>
  <c r="B27" i="6"/>
  <c r="D88" i="6"/>
  <c r="C88" i="6" s="1"/>
  <c r="D86" i="6"/>
  <c r="C86" i="6" s="1"/>
  <c r="C85" i="6"/>
  <c r="F77" i="6"/>
  <c r="D75" i="6"/>
  <c r="D76" i="6" s="1"/>
  <c r="C60" i="6"/>
  <c r="D60" i="6" s="1"/>
  <c r="C59" i="6"/>
  <c r="D59" i="6" s="1"/>
  <c r="C58" i="6"/>
  <c r="C57" i="6"/>
  <c r="D57" i="6" s="1"/>
  <c r="C56" i="6"/>
  <c r="D56" i="6" s="1"/>
  <c r="C55" i="6"/>
  <c r="D55" i="6" s="1"/>
  <c r="C54" i="6"/>
  <c r="C49" i="6"/>
  <c r="D49" i="6" s="1"/>
  <c r="C47" i="6"/>
  <c r="D47" i="6" s="1"/>
  <c r="C46" i="6"/>
  <c r="D46" i="6" s="1"/>
  <c r="C44" i="6"/>
  <c r="C43" i="6"/>
  <c r="D43" i="6" s="1"/>
  <c r="C38" i="6"/>
  <c r="D38" i="6" s="1"/>
  <c r="C31" i="6"/>
  <c r="C32" i="6" s="1"/>
  <c r="D25" i="6"/>
  <c r="D24" i="6"/>
  <c r="D23" i="6"/>
  <c r="D22" i="6"/>
  <c r="D20" i="6"/>
  <c r="C63" i="6" l="1"/>
  <c r="D40" i="6"/>
  <c r="D54" i="6"/>
  <c r="C33" i="6"/>
  <c r="D33" i="6" s="1"/>
  <c r="D93" i="6" s="1"/>
  <c r="C93" i="6" s="1"/>
  <c r="D32" i="6"/>
  <c r="D31" i="6"/>
  <c r="C75" i="6"/>
  <c r="C76" i="6" s="1"/>
  <c r="C51" i="6"/>
  <c r="D44" i="6"/>
  <c r="D51" i="6" s="1"/>
  <c r="C40" i="6"/>
  <c r="C89" i="6"/>
  <c r="D95" i="6" s="1"/>
  <c r="C95" i="6" s="1"/>
  <c r="C21" i="6"/>
  <c r="D21" i="6" s="1"/>
  <c r="D26" i="6" s="1"/>
  <c r="D58" i="6"/>
  <c r="D63" i="6" l="1"/>
  <c r="D64" i="6" s="1"/>
  <c r="D41" i="6"/>
  <c r="D52" i="6"/>
  <c r="C64" i="6"/>
  <c r="C41" i="6"/>
  <c r="C52" i="6"/>
  <c r="C26" i="6"/>
  <c r="C28" i="6" s="1"/>
  <c r="D77" i="6" l="1"/>
  <c r="D94" i="6" s="1"/>
  <c r="C94" i="6" s="1"/>
  <c r="D28" i="6"/>
  <c r="D92" i="6" s="1"/>
  <c r="D96" i="6" l="1"/>
  <c r="D97" i="6" s="1"/>
  <c r="C92" i="6"/>
  <c r="C97" i="6" l="1"/>
  <c r="C100" i="6" s="1"/>
  <c r="D100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C9" authorId="0" shapeId="0" xr:uid="{817FC6DA-FECD-4B4F-9F1F-38F5D53DA9E6}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 shapeId="0" xr:uid="{5C12CF5E-4498-4279-93D4-E2C987F2A959}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 xr:uid="{234801B8-FA8C-4F10-AFA5-19D64BBFD1FC}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" authorId="0" shapeId="0" xr:uid="{DF0BB860-CC75-4DF9-A774-0D30D996B9CF}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3" authorId="0" shapeId="0" xr:uid="{DD7E67BD-BD23-43F3-8DE0-4BC42008C1D5}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 xr:uid="{BE1F7A19-76EB-45B4-A88A-F5BF64156668}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 xr:uid="{55E0E114-1D69-4FAB-A24B-F3649A4BD8CD}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sharedStrings.xml><?xml version="1.0" encoding="utf-8"?>
<sst xmlns="http://schemas.openxmlformats.org/spreadsheetml/2006/main" count="209" uniqueCount="177">
  <si>
    <t>I - INFORMAÇÕES DA PRESTAÇÃO E SERVIÇOS:</t>
  </si>
  <si>
    <t>NUMERO</t>
  </si>
  <si>
    <t xml:space="preserve"> POR EXTENSO</t>
  </si>
  <si>
    <t>A - Do Serviço:</t>
  </si>
  <si>
    <t>01 - JORNADA DIÁRIA</t>
  </si>
  <si>
    <t>OITO HORAS</t>
  </si>
  <si>
    <t>-</t>
  </si>
  <si>
    <t>DUZENTAS E VINTE HORAS</t>
  </si>
  <si>
    <t>B - Salário Normativo e Dados Complementares:</t>
  </si>
  <si>
    <t>01 - SALÁRIO NORMATIVO DA CATEGORIA</t>
  </si>
  <si>
    <t>02 - CATEGORIA PROFISSIONAL/ FUNÇÃO</t>
  </si>
  <si>
    <t>II - REMUNEAÇÃO E ENCARGOS:</t>
  </si>
  <si>
    <t>VALOR ou %</t>
  </si>
  <si>
    <t>POR POSTO</t>
  </si>
  <si>
    <t>03 - Adicional Periculosidade</t>
  </si>
  <si>
    <t>04 - Adicionais Noturno - 20%</t>
  </si>
  <si>
    <t>05 - Adicional de Horas Extras + DSR - 50%</t>
  </si>
  <si>
    <t>06 - Repouso Intervalar</t>
  </si>
  <si>
    <t>III - GASTOS EXTRAS:</t>
  </si>
  <si>
    <t>TOTAL DOS GASTOS EXTRAS</t>
  </si>
  <si>
    <t>IV - INSUMOS:</t>
  </si>
  <si>
    <t>TOTAL DOS INSUMOS</t>
  </si>
  <si>
    <t>01 - REMUNERAÇÃO E ENCARGOS</t>
  </si>
  <si>
    <t>02 - GASTOS EXTRAS</t>
  </si>
  <si>
    <t>03 - INSUMOS</t>
  </si>
  <si>
    <t>NÚMERO DE MESES</t>
  </si>
  <si>
    <t>AUXILIAR DE LIMPEZA URBANA C.B.O: 5142</t>
  </si>
  <si>
    <t>03 - DATA BASE DA CATEGORIA</t>
  </si>
  <si>
    <t>04 - N°. DISSIDIO DA CATEGORIA VIGENTE</t>
  </si>
  <si>
    <t>Luva de couro - 1/ano</t>
  </si>
  <si>
    <t>Abafador - 1/ano</t>
  </si>
  <si>
    <t>Capacete - 1/ano</t>
  </si>
  <si>
    <t>Valor unitário</t>
  </si>
  <si>
    <t>Luva de pano - 3/ano</t>
  </si>
  <si>
    <t>Calças - 3/ano</t>
  </si>
  <si>
    <t>Carrinho de mão - plástico</t>
  </si>
  <si>
    <t>Carrinho de mão - ferro</t>
  </si>
  <si>
    <t>Roçadeira</t>
  </si>
  <si>
    <t>Cortador de grama</t>
  </si>
  <si>
    <t>Motosserra</t>
  </si>
  <si>
    <t>Aparador de cerca viva</t>
  </si>
  <si>
    <t>03 - equipamentos / pessoa</t>
  </si>
  <si>
    <t>02 - equipamentos de proteção individual / pessoa</t>
  </si>
  <si>
    <t>Total</t>
  </si>
  <si>
    <t>Total p/ mês</t>
  </si>
  <si>
    <t>Mensal</t>
  </si>
  <si>
    <t>V - VEÍCULO:</t>
  </si>
  <si>
    <t>01 - Veículo:</t>
  </si>
  <si>
    <t>Depreciação 120 meses</t>
  </si>
  <si>
    <t>02 - Imposto e Seguro</t>
  </si>
  <si>
    <t>Ipva/Seguro</t>
  </si>
  <si>
    <t>1 un</t>
  </si>
  <si>
    <t>04 - VEICULO</t>
  </si>
  <si>
    <t>03 - Consumo</t>
  </si>
  <si>
    <t>UN. ou valor</t>
  </si>
  <si>
    <t>04 - Pneus</t>
  </si>
  <si>
    <t>Pneus (4 / ano)</t>
  </si>
  <si>
    <t>TRÊS</t>
  </si>
  <si>
    <t>POR 3 POSTOS</t>
  </si>
  <si>
    <t>Botina - 2/ano</t>
  </si>
  <si>
    <t>Óleo (2 trocas p/ ano)</t>
  </si>
  <si>
    <t>Código</t>
  </si>
  <si>
    <t>Descrição</t>
  </si>
  <si>
    <t>Valor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</si>
  <si>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</si>
  <si>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</si>
  <si>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</si>
  <si>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</si>
  <si>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</si>
  <si>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</si>
  <si>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</si>
  <si>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</si>
  <si>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</si>
  <si>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</si>
  <si>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</si>
  <si>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</si>
  <si>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</si>
  <si>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</si>
  <si>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</si>
  <si>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</si>
  <si>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</t>
  </si>
  <si>
    <t>SOMA GRUPO A</t>
  </si>
  <si>
    <t>B1</t>
  </si>
  <si>
    <t>Férias gozadas</t>
  </si>
  <si>
    <t>B2</t>
  </si>
  <si>
    <t>13º salário</t>
  </si>
  <si>
    <t>B3</t>
  </si>
  <si>
    <t>Licença Paternidade</t>
  </si>
  <si>
    <t>B4</t>
  </si>
  <si>
    <t>Faltas justificadas</t>
  </si>
  <si>
    <t>B5</t>
  </si>
  <si>
    <t>Auxilio acidente de trabalho</t>
  </si>
  <si>
    <t>B6</t>
  </si>
  <si>
    <t>Auxilio doença</t>
  </si>
  <si>
    <t>B</t>
  </si>
  <si>
    <t>SOMA GRUPO B</t>
  </si>
  <si>
    <t>C1</t>
  </si>
  <si>
    <t>Aviso prévio indenizado</t>
  </si>
  <si>
    <t>C2</t>
  </si>
  <si>
    <t xml:space="preserve">Férias indenizadas </t>
  </si>
  <si>
    <t>C3</t>
  </si>
  <si>
    <t>Férias indenizadas s/ aviso previo inden.</t>
  </si>
  <si>
    <t>C4</t>
  </si>
  <si>
    <t>Depósito rescisão sem justa causa</t>
  </si>
  <si>
    <t>C5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</si>
  <si>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</si>
  <si>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</si>
  <si>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</si>
  <si>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</si>
  <si>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</si>
  <si>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</si>
  <si>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FGTS sobre aviso prévio indenizado</t>
  </si>
  <si>
    <t>D</t>
  </si>
  <si>
    <t>SOMA GRUPO D</t>
  </si>
  <si>
    <t>SOMA (A+B+C+D)</t>
  </si>
  <si>
    <t xml:space="preserve">VALOR DA REMUNERAÇÃO MAIS ENCARGOS: </t>
  </si>
  <si>
    <t>Encargos Sociais</t>
  </si>
  <si>
    <t>Salário Base cfe Categoria</t>
  </si>
  <si>
    <t>Adicionais Insalubridade</t>
  </si>
  <si>
    <t>220 horas</t>
  </si>
  <si>
    <t>Auxílio alimentação Média 24 dias</t>
  </si>
  <si>
    <t>Desconto auxílio Alimentação</t>
  </si>
  <si>
    <t>01 - Uniformes / pessoa</t>
  </si>
  <si>
    <t>Camiseta - 4/ano</t>
  </si>
  <si>
    <t>Jaleco - 2/ano</t>
  </si>
  <si>
    <t>Referência estudo TCE</t>
  </si>
  <si>
    <t>1° Quartil</t>
  </si>
  <si>
    <t>Médio</t>
  </si>
  <si>
    <t>3° Quartil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</si>
  <si>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</si>
  <si>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</si>
  <si>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</si>
  <si>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</si>
  <si>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</si>
  <si>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</si>
  <si>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</si>
  <si>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</si>
  <si>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i</t>
  </si>
  <si>
    <t>Tributos - ISS</t>
  </si>
  <si>
    <t>T</t>
  </si>
  <si>
    <t>DU</t>
  </si>
  <si>
    <t>Tributos - PIS/COFINS</t>
  </si>
  <si>
    <t>Fórmula para o cálculo do BDI:</t>
  </si>
  <si>
    <t>{[(1+AC+SRG) x (1+L) x (1+DF)] / (1-T)} -1</t>
  </si>
  <si>
    <t>Resultado do cálculo do BDI:</t>
  </si>
  <si>
    <t>Plug - 5/ano</t>
  </si>
  <si>
    <t>Óculos - 2/ano</t>
  </si>
  <si>
    <t>Máscara - 5/ano</t>
  </si>
  <si>
    <t>04 - equipamentos / coletivo</t>
  </si>
  <si>
    <t>05 - combustível</t>
  </si>
  <si>
    <t>Cortador de grama tipo carrinho - traçao e coletor</t>
  </si>
  <si>
    <t>02 - TOTAL DE HORAS MENSAIS</t>
  </si>
  <si>
    <t>Saveiro ou similar</t>
  </si>
  <si>
    <t>05 - BDI (CONFORME PLANILHA ANEXA)</t>
  </si>
  <si>
    <t xml:space="preserve"> Composição dos Encargos Sociais </t>
  </si>
  <si>
    <t>Composição do BDI - Benefícios e Despesas Indiretas</t>
  </si>
  <si>
    <t xml:space="preserve">Gasolina p/ equipamentos (500 litros / ano) </t>
  </si>
  <si>
    <t>Orçamento Sintético</t>
  </si>
  <si>
    <t>03 - QUANTIDADE DE FUNCIONÁRIOS NECESSÁRIOS</t>
  </si>
  <si>
    <t>VI - QUADRO RESUMO COM O TOTAL DE GASTOS e LUCRO:</t>
  </si>
  <si>
    <t>VII - PREÇO MENSAL DO CONTRATO:</t>
  </si>
  <si>
    <t>VIII - PREÇO ANUAL DO CONTRATO:</t>
  </si>
  <si>
    <t>Enxada c/ cabo</t>
  </si>
  <si>
    <t>Pá concha quadrada c/ cabo</t>
  </si>
  <si>
    <t xml:space="preserve">Foice c/ cabo </t>
  </si>
  <si>
    <t xml:space="preserve">Facão 16" em aço </t>
  </si>
  <si>
    <t xml:space="preserve">Coletor de lixo 240 litros </t>
  </si>
  <si>
    <t xml:space="preserve">Serrote podador c/ cabo </t>
  </si>
  <si>
    <t xml:space="preserve">Tesoura de podar - </t>
  </si>
  <si>
    <t>Total p/ mês (Depreciação 60 meses)</t>
  </si>
  <si>
    <t xml:space="preserve">RS005069/2021 </t>
  </si>
  <si>
    <t>Cinto de segurança</t>
  </si>
  <si>
    <t>Três funcionários para execução dos seguintes serviços:</t>
  </si>
  <si>
    <t>Combustível (2000 litros p/ ano)</t>
  </si>
  <si>
    <r>
      <rPr>
        <b/>
        <sz val="12"/>
        <color theme="1"/>
        <rFont val="Calibri"/>
        <family val="2"/>
        <scheme val="minor"/>
      </rPr>
      <t>OBJETO:</t>
    </r>
    <r>
      <rPr>
        <sz val="12"/>
        <color theme="1"/>
        <rFont val="Calibri"/>
        <family val="2"/>
        <scheme val="minor"/>
      </rPr>
      <t xml:space="preserve"> Contratação de empresa especializada para prestação de serviços de limpeza, conservação e jardinagem.</t>
    </r>
  </si>
  <si>
    <r>
      <rPr>
        <b/>
        <sz val="12"/>
        <color theme="1"/>
        <rFont val="Calibri"/>
        <family val="2"/>
        <scheme val="minor"/>
      </rPr>
      <t>DATA:</t>
    </r>
    <r>
      <rPr>
        <sz val="12"/>
        <color theme="1"/>
        <rFont val="Calibri"/>
        <family val="2"/>
        <scheme val="minor"/>
      </rPr>
      <t xml:space="preserve"> ABRIL / 2022</t>
    </r>
  </si>
  <si>
    <t xml:space="preserve">a) Limpeza com varrição e recolhimento de folhas, sujeira e materiais diversos, das ruas e passeios públicos em toda a área urbana do Município, sendo que no passeio público será feita também a roçada em toda a sua extensão;
b) Realização da poda das árvores nas Praças Municipais e em todo o perímetro urbano do Município, incluindo Lajeado Bonito;
c) Limpeza, roçadas, corte e recolhimento de grama e materiais diversos, serviços de manutenção nas praças e parques Municipais: Praça Dom Fortunato Odorizzi (incluindo os sanitários públicos), Praça Maurício Cardoso, Praça Brasil/Itália, Praça Guido Duvina, Praça localizada no Segundo Distrito, Parque Prefeito Leonel Antônio Paludo (incluindo manutenção e conservação da quadra de areia e campo de futebol 7), parquinhos dos bairros: Bairro Bento Gonçalves, Bairro Renovação, Loteamento Getúlio Vargas, e Praça junto à quadra poliesportiva;
d) Corte de grama, roçada, limpeza das flores e recolhimento da grama, lixo e outros materiais diversos, bem como varrição da ciclovia e passeio público no trecho que compreende a zona urbana da ERS 359;
e) Limpeza, conservação, manutenção, corte e recolhimento de grama e materiais diversos no Campo Juvenil e em toda a área pertencente ao complexo esportivo, permanentemente, uma vez que o Município possui Convênio para a utilização do espaço;
f) Limpeza e recolhimento de lixo nas lixeiras urbanas;
g) Limpeza, roçada e recolhimento de matérias diversos no Cemitério Público Municipal;
h) Limpeza, manutenção e conservação do Balneário Antônio Perin, junto ao Rio Carreiro (serviços de roçada, recolhimento de lixo e entulhos, limpeza de banheiros públicos e quiosque);
i) Limpeza, roçada e recolhimento da grama e materiais diversos na Associação Monte Vêneto, conforme Lei Municipal;
j) Limpeza, conservação, manutenção, roçada, recolhimento da grama e materiais diversos nos prédios do Conselho Tutelar, Centro de Agricultura Familiar, Horto Medicinal, Unidades Básicas de Saúde (centro e segundo distrito).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</si>
</sst>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\-??_);_(@_)"/>
    <numFmt numFmtId="166" formatCode="&quot;R$ &quot;#,##0.00"/>
    <numFmt numFmtId="167" formatCode="&quot;R$&quot;\ #,##0.00"/>
    <numFmt numFmtId="168" formatCode="_(* #,##0.00_);_(* \(#,##0.00\);_(* &quot;-&quot;??_);_(@_)"/>
    <numFmt numFmtId="169" formatCode="_(&quot;Cr$&quot;* #,##0.00_);_(&quot;Cr$&quot;* \(#,##0.00\);_(&quot;Cr$&quot;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31"/>
      </patternFill>
    </fill>
    <fill>
      <patternFill patternType="solid">
        <fgColor rgb="FFFFFF00"/>
        <bgColor indexed="31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5" fontId="1" fillId="0" borderId="0" applyFill="0" applyBorder="0" applyAlignment="0" applyProtection="0"/>
    <xf numFmtId="9" fontId="1" fillId="0" borderId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0" fillId="0" borderId="0" xfId="0" applyBorder="1"/>
    <xf numFmtId="0" fontId="2" fillId="2" borderId="1" xfId="1" applyFont="1" applyFill="1" applyBorder="1" applyAlignment="1">
      <alignment horizontal="center"/>
    </xf>
    <xf numFmtId="9" fontId="3" fillId="0" borderId="1" xfId="3" applyFont="1" applyFill="1" applyBorder="1" applyAlignment="1" applyProtection="1">
      <alignment horizontal="center"/>
    </xf>
    <xf numFmtId="0" fontId="3" fillId="0" borderId="1" xfId="3" applyNumberFormat="1" applyFont="1" applyFill="1" applyBorder="1" applyAlignment="1" applyProtection="1">
      <alignment horizontal="center"/>
    </xf>
    <xf numFmtId="9" fontId="3" fillId="3" borderId="1" xfId="3" applyFont="1" applyFill="1" applyBorder="1" applyAlignment="1" applyProtection="1">
      <alignment horizontal="center"/>
    </xf>
    <xf numFmtId="165" fontId="4" fillId="3" borderId="1" xfId="2" applyFont="1" applyFill="1" applyBorder="1" applyAlignment="1" applyProtection="1">
      <alignment horizontal="center"/>
    </xf>
    <xf numFmtId="0" fontId="3" fillId="0" borderId="1" xfId="1" applyFont="1" applyBorder="1" applyAlignment="1">
      <alignment horizontal="left"/>
    </xf>
    <xf numFmtId="165" fontId="2" fillId="0" borderId="1" xfId="2" applyFont="1" applyFill="1" applyBorder="1" applyAlignment="1" applyProtection="1"/>
    <xf numFmtId="0" fontId="2" fillId="0" borderId="1" xfId="3" applyNumberFormat="1" applyFont="1" applyFill="1" applyBorder="1" applyAlignment="1" applyProtection="1">
      <alignment horizontal="center"/>
    </xf>
    <xf numFmtId="9" fontId="2" fillId="0" borderId="1" xfId="3" applyNumberFormat="1" applyFont="1" applyFill="1" applyBorder="1" applyAlignment="1" applyProtection="1">
      <alignment horizontal="center"/>
    </xf>
    <xf numFmtId="10" fontId="3" fillId="0" borderId="1" xfId="3" applyNumberFormat="1" applyFont="1" applyFill="1" applyBorder="1" applyAlignment="1" applyProtection="1">
      <alignment horizontal="center"/>
    </xf>
    <xf numFmtId="165" fontId="3" fillId="0" borderId="1" xfId="2" applyFont="1" applyFill="1" applyBorder="1" applyAlignment="1" applyProtection="1"/>
    <xf numFmtId="10" fontId="2" fillId="0" borderId="1" xfId="3" applyNumberFormat="1" applyFont="1" applyFill="1" applyBorder="1" applyAlignment="1" applyProtection="1">
      <alignment horizontal="center"/>
    </xf>
    <xf numFmtId="10" fontId="2" fillId="0" borderId="1" xfId="3" applyNumberFormat="1" applyFont="1" applyFill="1" applyBorder="1" applyAlignment="1" applyProtection="1">
      <alignment horizontal="center" vertical="center"/>
    </xf>
    <xf numFmtId="166" fontId="2" fillId="0" borderId="1" xfId="2" applyNumberFormat="1" applyFont="1" applyFill="1" applyBorder="1" applyAlignment="1" applyProtection="1">
      <alignment horizontal="center" vertical="center"/>
    </xf>
    <xf numFmtId="165" fontId="2" fillId="0" borderId="1" xfId="2" applyFont="1" applyFill="1" applyBorder="1" applyAlignment="1" applyProtection="1">
      <alignment horizontal="center"/>
    </xf>
    <xf numFmtId="166" fontId="1" fillId="0" borderId="1" xfId="2" applyNumberFormat="1" applyFont="1" applyFill="1" applyBorder="1" applyAlignment="1" applyProtection="1">
      <alignment horizontal="center" vertical="center"/>
    </xf>
    <xf numFmtId="0" fontId="2" fillId="4" borderId="1" xfId="3" applyNumberFormat="1" applyFont="1" applyFill="1" applyBorder="1" applyAlignment="1" applyProtection="1">
      <alignment horizontal="center"/>
    </xf>
    <xf numFmtId="165" fontId="2" fillId="4" borderId="1" xfId="2" applyFont="1" applyFill="1" applyBorder="1" applyAlignment="1" applyProtection="1">
      <alignment horizontal="center"/>
    </xf>
    <xf numFmtId="167" fontId="2" fillId="4" borderId="1" xfId="3" applyNumberFormat="1" applyFont="1" applyFill="1" applyBorder="1" applyAlignment="1" applyProtection="1">
      <alignment horizontal="center"/>
    </xf>
    <xf numFmtId="10" fontId="2" fillId="3" borderId="1" xfId="3" applyNumberFormat="1" applyFont="1" applyFill="1" applyBorder="1" applyAlignment="1" applyProtection="1">
      <alignment horizontal="center"/>
    </xf>
    <xf numFmtId="43" fontId="0" fillId="0" borderId="0" xfId="0" applyNumberFormat="1"/>
    <xf numFmtId="165" fontId="2" fillId="0" borderId="1" xfId="3" applyNumberFormat="1" applyFont="1" applyFill="1" applyBorder="1" applyAlignment="1" applyProtection="1">
      <alignment horizontal="center"/>
    </xf>
    <xf numFmtId="165" fontId="3" fillId="3" borderId="1" xfId="2" applyFont="1" applyFill="1" applyBorder="1" applyAlignment="1" applyProtection="1"/>
    <xf numFmtId="0" fontId="3" fillId="2" borderId="1" xfId="1" applyFont="1" applyFill="1" applyBorder="1" applyAlignment="1">
      <alignment horizontal="center"/>
    </xf>
    <xf numFmtId="0" fontId="2" fillId="0" borderId="1" xfId="2" applyNumberFormat="1" applyFont="1" applyFill="1" applyBorder="1" applyAlignment="1" applyProtection="1">
      <alignment horizontal="center" vertical="center"/>
    </xf>
    <xf numFmtId="165" fontId="3" fillId="4" borderId="1" xfId="2" applyFont="1" applyFill="1" applyBorder="1" applyAlignment="1" applyProtection="1">
      <alignment horizontal="center"/>
    </xf>
    <xf numFmtId="0" fontId="3" fillId="0" borderId="1" xfId="1" applyFont="1" applyFill="1" applyBorder="1" applyAlignment="1">
      <alignment horizontal="center"/>
    </xf>
    <xf numFmtId="10" fontId="2" fillId="5" borderId="1" xfId="3" applyNumberFormat="1" applyFont="1" applyFill="1" applyBorder="1" applyAlignment="1" applyProtection="1">
      <alignment horizontal="center"/>
    </xf>
    <xf numFmtId="0" fontId="13" fillId="0" borderId="9" xfId="11" applyFont="1" applyBorder="1" applyAlignment="1">
      <alignment horizontal="left" vertical="center"/>
    </xf>
    <xf numFmtId="0" fontId="13" fillId="0" borderId="1" xfId="11" applyFont="1" applyBorder="1" applyAlignment="1">
      <alignment horizontal="left" vertical="center"/>
    </xf>
    <xf numFmtId="10" fontId="13" fillId="0" borderId="6" xfId="11" applyNumberFormat="1" applyFont="1" applyBorder="1" applyAlignment="1">
      <alignment horizontal="right" vertical="center"/>
    </xf>
    <xf numFmtId="0" fontId="14" fillId="0" borderId="1" xfId="11" applyFont="1" applyBorder="1" applyAlignment="1">
      <alignment horizontal="left" vertical="center"/>
    </xf>
    <xf numFmtId="10" fontId="14" fillId="0" borderId="6" xfId="11" applyNumberFormat="1" applyFont="1" applyBorder="1" applyAlignment="1">
      <alignment horizontal="right" vertical="center"/>
    </xf>
    <xf numFmtId="0" fontId="13" fillId="7" borderId="9" xfId="11" applyFont="1" applyFill="1" applyBorder="1" applyAlignment="1">
      <alignment horizontal="left" vertical="center"/>
    </xf>
    <xf numFmtId="0" fontId="14" fillId="7" borderId="1" xfId="11" applyFont="1" applyFill="1" applyBorder="1" applyAlignment="1">
      <alignment horizontal="left" vertical="center"/>
    </xf>
    <xf numFmtId="10" fontId="14" fillId="7" borderId="6" xfId="11" applyNumberFormat="1" applyFont="1" applyFill="1" applyBorder="1" applyAlignment="1">
      <alignment horizontal="right" vertical="center"/>
    </xf>
    <xf numFmtId="0" fontId="15" fillId="0" borderId="1" xfId="11" applyFont="1" applyBorder="1" applyAlignment="1">
      <alignment horizontal="left" vertical="center"/>
    </xf>
    <xf numFmtId="0" fontId="13" fillId="0" borderId="1" xfId="11" applyFont="1" applyBorder="1" applyAlignment="1">
      <alignment horizontal="left" vertical="center" wrapText="1"/>
    </xf>
    <xf numFmtId="0" fontId="13" fillId="9" borderId="10" xfId="11" applyFont="1" applyFill="1" applyBorder="1" applyAlignment="1">
      <alignment horizontal="left" vertical="center"/>
    </xf>
    <xf numFmtId="0" fontId="14" fillId="9" borderId="17" xfId="11" applyFont="1" applyFill="1" applyBorder="1" applyAlignment="1">
      <alignment horizontal="left" vertical="center"/>
    </xf>
    <xf numFmtId="10" fontId="14" fillId="9" borderId="18" xfId="11" applyNumberFormat="1" applyFont="1" applyFill="1" applyBorder="1" applyAlignment="1">
      <alignment horizontal="right" vertical="center"/>
    </xf>
    <xf numFmtId="9" fontId="9" fillId="0" borderId="1" xfId="8" applyFont="1" applyBorder="1" applyAlignment="1">
      <alignment horizontal="center"/>
    </xf>
    <xf numFmtId="10" fontId="9" fillId="6" borderId="1" xfId="8" applyNumberFormat="1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9" xfId="0" applyFont="1" applyBorder="1"/>
    <xf numFmtId="0" fontId="9" fillId="0" borderId="0" xfId="0" applyFont="1"/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10" fontId="9" fillId="6" borderId="5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0" fontId="9" fillId="6" borderId="6" xfId="0" applyNumberFormat="1" applyFont="1" applyFill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/>
    </xf>
    <xf numFmtId="0" fontId="9" fillId="0" borderId="10" xfId="0" applyFont="1" applyBorder="1" applyAlignment="1">
      <alignment horizontal="left" vertical="center"/>
    </xf>
    <xf numFmtId="10" fontId="9" fillId="6" borderId="18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10" fontId="9" fillId="0" borderId="13" xfId="0" applyNumberFormat="1" applyFont="1" applyBorder="1" applyAlignment="1">
      <alignment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vertical="center"/>
    </xf>
    <xf numFmtId="0" fontId="10" fillId="7" borderId="2" xfId="0" applyFont="1" applyFill="1" applyBorder="1" applyAlignment="1">
      <alignment vertical="center" wrapText="1"/>
    </xf>
    <xf numFmtId="0" fontId="9" fillId="7" borderId="3" xfId="0" applyFont="1" applyFill="1" applyBorder="1" applyAlignment="1">
      <alignment vertical="center"/>
    </xf>
    <xf numFmtId="10" fontId="10" fillId="7" borderId="4" xfId="0" applyNumberFormat="1" applyFont="1" applyFill="1" applyBorder="1" applyAlignment="1">
      <alignment horizontal="center" vertical="center" wrapText="1"/>
    </xf>
    <xf numFmtId="9" fontId="9" fillId="0" borderId="9" xfId="8" applyFont="1" applyBorder="1" applyAlignment="1">
      <alignment horizontal="center"/>
    </xf>
    <xf numFmtId="9" fontId="9" fillId="0" borderId="6" xfId="8" applyFont="1" applyBorder="1" applyAlignment="1">
      <alignment horizontal="center"/>
    </xf>
    <xf numFmtId="10" fontId="9" fillId="0" borderId="9" xfId="8" applyNumberFormat="1" applyFont="1" applyBorder="1" applyAlignment="1">
      <alignment horizontal="center"/>
    </xf>
    <xf numFmtId="10" fontId="9" fillId="0" borderId="1" xfId="8" applyNumberFormat="1" applyFont="1" applyBorder="1" applyAlignment="1">
      <alignment horizontal="center"/>
    </xf>
    <xf numFmtId="10" fontId="9" fillId="0" borderId="6" xfId="8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0" fontId="9" fillId="0" borderId="10" xfId="8" applyNumberFormat="1" applyFont="1" applyBorder="1" applyAlignment="1">
      <alignment horizontal="right" vertical="center"/>
    </xf>
    <xf numFmtId="10" fontId="9" fillId="0" borderId="17" xfId="8" applyNumberFormat="1" applyFont="1" applyBorder="1" applyAlignment="1">
      <alignment horizontal="right" vertical="center"/>
    </xf>
    <xf numFmtId="10" fontId="9" fillId="0" borderId="18" xfId="8" applyNumberFormat="1" applyFont="1" applyBorder="1" applyAlignment="1">
      <alignment horizontal="right" vertical="center"/>
    </xf>
    <xf numFmtId="10" fontId="2" fillId="5" borderId="1" xfId="1" applyNumberFormat="1" applyFont="1" applyFill="1" applyBorder="1" applyAlignment="1">
      <alignment horizontal="center"/>
    </xf>
    <xf numFmtId="0" fontId="2" fillId="10" borderId="1" xfId="2" applyNumberFormat="1" applyFont="1" applyFill="1" applyBorder="1" applyAlignment="1" applyProtection="1">
      <alignment horizontal="center" vertical="center"/>
    </xf>
    <xf numFmtId="165" fontId="3" fillId="10" borderId="1" xfId="2" applyFont="1" applyFill="1" applyBorder="1" applyAlignment="1" applyProtection="1"/>
    <xf numFmtId="166" fontId="1" fillId="10" borderId="1" xfId="2" applyNumberFormat="1" applyFont="1" applyFill="1" applyBorder="1" applyAlignment="1" applyProtection="1">
      <alignment horizontal="center" vertical="center"/>
    </xf>
    <xf numFmtId="166" fontId="2" fillId="10" borderId="1" xfId="2" applyNumberFormat="1" applyFont="1" applyFill="1" applyBorder="1" applyAlignment="1" applyProtection="1">
      <alignment horizontal="center" vertical="center"/>
    </xf>
    <xf numFmtId="9" fontId="3" fillId="10" borderId="1" xfId="3" applyFont="1" applyFill="1" applyBorder="1" applyAlignment="1" applyProtection="1">
      <alignment horizontal="center"/>
    </xf>
    <xf numFmtId="0" fontId="2" fillId="11" borderId="1" xfId="3" applyNumberFormat="1" applyFont="1" applyFill="1" applyBorder="1" applyAlignment="1" applyProtection="1">
      <alignment horizontal="center"/>
    </xf>
    <xf numFmtId="165" fontId="3" fillId="11" borderId="1" xfId="2" applyFont="1" applyFill="1" applyBorder="1" applyAlignment="1" applyProtection="1">
      <alignment horizontal="center"/>
    </xf>
    <xf numFmtId="0" fontId="3" fillId="0" borderId="1" xfId="1" applyFont="1" applyBorder="1" applyAlignment="1">
      <alignment horizontal="center"/>
    </xf>
    <xf numFmtId="0" fontId="3" fillId="3" borderId="7" xfId="1" applyFont="1" applyFill="1" applyBorder="1" applyAlignment="1">
      <alignment horizontal="left"/>
    </xf>
    <xf numFmtId="0" fontId="3" fillId="3" borderId="8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left"/>
    </xf>
    <xf numFmtId="0" fontId="2" fillId="0" borderId="9" xfId="1" applyFont="1" applyBorder="1" applyAlignment="1">
      <alignment horizontal="left"/>
    </xf>
    <xf numFmtId="0" fontId="2" fillId="0" borderId="9" xfId="1" applyFont="1" applyBorder="1"/>
    <xf numFmtId="0" fontId="3" fillId="3" borderId="9" xfId="1" applyFont="1" applyFill="1" applyBorder="1"/>
    <xf numFmtId="165" fontId="4" fillId="3" borderId="6" xfId="2" applyFont="1" applyFill="1" applyBorder="1" applyAlignment="1" applyProtection="1">
      <alignment horizontal="center"/>
    </xf>
    <xf numFmtId="165" fontId="2" fillId="0" borderId="6" xfId="2" applyFont="1" applyFill="1" applyBorder="1" applyAlignment="1" applyProtection="1"/>
    <xf numFmtId="0" fontId="3" fillId="0" borderId="9" xfId="1" applyFont="1" applyBorder="1" applyAlignment="1">
      <alignment horizontal="left"/>
    </xf>
    <xf numFmtId="165" fontId="3" fillId="0" borderId="6" xfId="2" applyFont="1" applyFill="1" applyBorder="1" applyAlignment="1" applyProtection="1"/>
    <xf numFmtId="0" fontId="3" fillId="10" borderId="9" xfId="1" applyFont="1" applyFill="1" applyBorder="1"/>
    <xf numFmtId="165" fontId="3" fillId="10" borderId="6" xfId="2" applyFont="1" applyFill="1" applyBorder="1" applyAlignment="1" applyProtection="1"/>
    <xf numFmtId="0" fontId="3" fillId="3" borderId="9" xfId="1" applyFont="1" applyFill="1" applyBorder="1" applyAlignment="1">
      <alignment horizontal="left"/>
    </xf>
    <xf numFmtId="0" fontId="3" fillId="0" borderId="9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3" fillId="10" borderId="9" xfId="1" applyFont="1" applyFill="1" applyBorder="1" applyAlignment="1">
      <alignment horizontal="left" vertical="center"/>
    </xf>
    <xf numFmtId="0" fontId="3" fillId="3" borderId="9" xfId="1" applyFont="1" applyFill="1" applyBorder="1" applyAlignment="1"/>
    <xf numFmtId="0" fontId="3" fillId="4" borderId="9" xfId="1" applyFont="1" applyFill="1" applyBorder="1" applyAlignment="1"/>
    <xf numFmtId="165" fontId="2" fillId="4" borderId="6" xfId="2" applyFont="1" applyFill="1" applyBorder="1" applyAlignment="1" applyProtection="1">
      <alignment horizontal="center"/>
    </xf>
    <xf numFmtId="0" fontId="2" fillId="4" borderId="9" xfId="1" applyFont="1" applyFill="1" applyBorder="1" applyAlignment="1"/>
    <xf numFmtId="0" fontId="3" fillId="11" borderId="9" xfId="1" applyFont="1" applyFill="1" applyBorder="1" applyAlignment="1"/>
    <xf numFmtId="165" fontId="2" fillId="11" borderId="6" xfId="2" applyFont="1" applyFill="1" applyBorder="1" applyAlignment="1" applyProtection="1">
      <alignment horizontal="center"/>
    </xf>
    <xf numFmtId="0" fontId="3" fillId="0" borderId="9" xfId="1" applyFont="1" applyBorder="1"/>
    <xf numFmtId="165" fontId="2" fillId="0" borderId="6" xfId="3" applyNumberFormat="1" applyFont="1" applyFill="1" applyBorder="1" applyAlignment="1" applyProtection="1">
      <alignment horizontal="center"/>
    </xf>
    <xf numFmtId="165" fontId="3" fillId="3" borderId="6" xfId="2" applyFont="1" applyFill="1" applyBorder="1" applyAlignment="1" applyProtection="1"/>
    <xf numFmtId="0" fontId="3" fillId="0" borderId="9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10" xfId="1" applyFont="1" applyBorder="1" applyAlignment="1">
      <alignment horizontal="left" vertical="center"/>
    </xf>
    <xf numFmtId="0" fontId="3" fillId="0" borderId="17" xfId="1" applyFont="1" applyBorder="1" applyAlignment="1">
      <alignment horizontal="center" vertical="center"/>
    </xf>
    <xf numFmtId="167" fontId="2" fillId="6" borderId="1" xfId="2" applyNumberFormat="1" applyFont="1" applyFill="1" applyBorder="1" applyAlignment="1" applyProtection="1">
      <alignment horizontal="center" vertical="center"/>
    </xf>
    <xf numFmtId="166" fontId="2" fillId="6" borderId="1" xfId="2" applyNumberFormat="1" applyFont="1" applyFill="1" applyBorder="1" applyAlignment="1" applyProtection="1">
      <alignment horizontal="center" vertical="center"/>
    </xf>
    <xf numFmtId="165" fontId="2" fillId="6" borderId="1" xfId="2" applyFont="1" applyFill="1" applyBorder="1" applyAlignment="1" applyProtection="1"/>
    <xf numFmtId="0" fontId="13" fillId="0" borderId="22" xfId="11" applyFont="1" applyBorder="1" applyAlignment="1">
      <alignment horizontal="left" vertical="center"/>
    </xf>
    <xf numFmtId="0" fontId="13" fillId="0" borderId="21" xfId="11" applyFont="1" applyBorder="1" applyAlignment="1">
      <alignment horizontal="left" vertical="center"/>
    </xf>
    <xf numFmtId="0" fontId="13" fillId="0" borderId="23" xfId="11" applyFont="1" applyBorder="1" applyAlignment="1">
      <alignment horizontal="left" vertical="center"/>
    </xf>
    <xf numFmtId="0" fontId="19" fillId="0" borderId="0" xfId="0" applyFont="1"/>
    <xf numFmtId="165" fontId="3" fillId="0" borderId="18" xfId="2" applyNumberFormat="1" applyFont="1" applyFill="1" applyBorder="1" applyAlignment="1" applyProtection="1"/>
    <xf numFmtId="165" fontId="3" fillId="0" borderId="17" xfId="2" applyNumberFormat="1" applyFont="1" applyFill="1" applyBorder="1" applyAlignment="1" applyProtection="1"/>
    <xf numFmtId="0" fontId="2" fillId="0" borderId="1" xfId="2" applyNumberFormat="1" applyFont="1" applyFill="1" applyBorder="1" applyAlignment="1" applyProtection="1">
      <alignment horizontal="center"/>
    </xf>
    <xf numFmtId="0" fontId="2" fillId="0" borderId="6" xfId="2" applyNumberFormat="1" applyFont="1" applyFill="1" applyBorder="1" applyAlignment="1" applyProtection="1">
      <alignment horizontal="center"/>
    </xf>
    <xf numFmtId="165" fontId="2" fillId="2" borderId="1" xfId="2" applyFont="1" applyFill="1" applyBorder="1" applyAlignment="1" applyProtection="1">
      <alignment horizontal="center"/>
    </xf>
    <xf numFmtId="165" fontId="2" fillId="2" borderId="6" xfId="2" applyFont="1" applyFill="1" applyBorder="1" applyAlignment="1" applyProtection="1">
      <alignment horizontal="center"/>
    </xf>
    <xf numFmtId="0" fontId="3" fillId="0" borderId="9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3" borderId="9" xfId="1" applyFont="1" applyFill="1" applyBorder="1" applyAlignment="1">
      <alignment horizontal="left"/>
    </xf>
    <xf numFmtId="0" fontId="3" fillId="3" borderId="1" xfId="1" applyFont="1" applyFill="1" applyBorder="1" applyAlignment="1">
      <alignment horizontal="left"/>
    </xf>
    <xf numFmtId="168" fontId="8" fillId="8" borderId="11" xfId="10" applyFont="1" applyFill="1" applyBorder="1" applyAlignment="1">
      <alignment horizontal="center" vertical="center"/>
    </xf>
    <xf numFmtId="168" fontId="8" fillId="8" borderId="12" xfId="10" applyFont="1" applyFill="1" applyBorder="1" applyAlignment="1">
      <alignment horizontal="center" vertical="center"/>
    </xf>
    <xf numFmtId="168" fontId="8" fillId="8" borderId="13" xfId="10" applyFont="1" applyFill="1" applyBorder="1" applyAlignment="1">
      <alignment horizontal="center" vertical="center"/>
    </xf>
    <xf numFmtId="14" fontId="2" fillId="0" borderId="1" xfId="2" applyNumberFormat="1" applyFont="1" applyFill="1" applyBorder="1" applyAlignment="1" applyProtection="1">
      <alignment horizontal="center"/>
    </xf>
    <xf numFmtId="14" fontId="2" fillId="0" borderId="6" xfId="2" applyNumberFormat="1" applyFont="1" applyFill="1" applyBorder="1" applyAlignment="1" applyProtection="1">
      <alignment horizontal="center"/>
    </xf>
    <xf numFmtId="0" fontId="1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3" fillId="3" borderId="8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165" fontId="3" fillId="2" borderId="1" xfId="2" applyFont="1" applyFill="1" applyBorder="1" applyAlignment="1" applyProtection="1">
      <alignment horizontal="center"/>
    </xf>
    <xf numFmtId="165" fontId="3" fillId="2" borderId="6" xfId="2" applyFont="1" applyFill="1" applyBorder="1" applyAlignment="1" applyProtection="1">
      <alignment horizontal="center"/>
    </xf>
    <xf numFmtId="166" fontId="2" fillId="0" borderId="1" xfId="2" applyNumberFormat="1" applyFont="1" applyFill="1" applyBorder="1" applyAlignment="1" applyProtection="1">
      <alignment horizontal="center"/>
    </xf>
    <xf numFmtId="166" fontId="2" fillId="0" borderId="6" xfId="2" applyNumberFormat="1" applyFont="1" applyFill="1" applyBorder="1" applyAlignment="1" applyProtection="1">
      <alignment horizont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168" fontId="17" fillId="0" borderId="11" xfId="10" applyFont="1" applyFill="1" applyBorder="1" applyAlignment="1">
      <alignment horizontal="left" vertical="center"/>
    </xf>
    <xf numFmtId="168" fontId="17" fillId="0" borderId="12" xfId="10" applyFont="1" applyFill="1" applyBorder="1" applyAlignment="1">
      <alignment horizontal="left" vertical="center"/>
    </xf>
    <xf numFmtId="168" fontId="17" fillId="0" borderId="13" xfId="10" applyFont="1" applyFill="1" applyBorder="1" applyAlignment="1">
      <alignment horizontal="left" vertical="center"/>
    </xf>
    <xf numFmtId="168" fontId="8" fillId="8" borderId="2" xfId="10" applyFont="1" applyFill="1" applyBorder="1" applyAlignment="1">
      <alignment horizontal="center" vertical="center"/>
    </xf>
    <xf numFmtId="168" fontId="8" fillId="8" borderId="3" xfId="10" applyFont="1" applyFill="1" applyBorder="1" applyAlignment="1">
      <alignment horizontal="center" vertical="center"/>
    </xf>
    <xf numFmtId="168" fontId="8" fillId="8" borderId="4" xfId="1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9" fontId="10" fillId="0" borderId="7" xfId="8" applyFont="1" applyBorder="1" applyAlignment="1">
      <alignment horizontal="center"/>
    </xf>
    <xf numFmtId="9" fontId="10" fillId="0" borderId="8" xfId="8" applyFont="1" applyBorder="1" applyAlignment="1">
      <alignment horizontal="center"/>
    </xf>
    <xf numFmtId="9" fontId="10" fillId="0" borderId="5" xfId="8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65" fontId="2" fillId="12" borderId="1" xfId="2" applyFont="1" applyFill="1" applyBorder="1" applyAlignment="1" applyProtection="1">
      <alignment horizontal="center"/>
    </xf>
    <xf numFmtId="167" fontId="2" fillId="12" borderId="1" xfId="3" applyNumberFormat="1" applyFont="1" applyFill="1" applyBorder="1" applyAlignment="1" applyProtection="1">
      <alignment horizontal="center"/>
    </xf>
    <xf numFmtId="165" fontId="2" fillId="6" borderId="6" xfId="2" applyFont="1" applyFill="1" applyBorder="1" applyAlignment="1" applyProtection="1">
      <alignment horizontal="center"/>
    </xf>
    <xf numFmtId="165" fontId="2" fillId="12" borderId="6" xfId="2" applyFont="1" applyFill="1" applyBorder="1" applyAlignment="1" applyProtection="1">
      <alignment horizontal="center"/>
    </xf>
  </cellXfs>
  <cellStyles count="13">
    <cellStyle name="Moeda 2" xfId="2" xr:uid="{00000000-0005-0000-0000-000000000000}"/>
    <cellStyle name="Moeda 2 2" xfId="5" xr:uid="{00000000-0005-0000-0000-000001000000}"/>
    <cellStyle name="Moeda 3" xfId="4" xr:uid="{00000000-0005-0000-0000-000002000000}"/>
    <cellStyle name="Normal" xfId="0" builtinId="0"/>
    <cellStyle name="Normal 2" xfId="1" xr:uid="{00000000-0005-0000-0000-000004000000}"/>
    <cellStyle name="Normal 2 2" xfId="6" xr:uid="{00000000-0005-0000-0000-000005000000}"/>
    <cellStyle name="Normal 3" xfId="7" xr:uid="{00000000-0005-0000-0000-000006000000}"/>
    <cellStyle name="Normal 4" xfId="11" xr:uid="{98E5B809-4F90-4E90-A472-31D2FA27EA1D}"/>
    <cellStyle name="Porcentagem 2" xfId="3" xr:uid="{00000000-0005-0000-0000-000008000000}"/>
    <cellStyle name="Porcentagem 3" xfId="8" xr:uid="{00000000-0005-0000-0000-000009000000}"/>
    <cellStyle name="Vírgula 2" xfId="10" xr:uid="{00000000-0005-0000-0000-00000A000000}"/>
    <cellStyle name="Vírgula 3" xfId="9" xr:uid="{00000000-0005-0000-0000-00000B000000}"/>
    <cellStyle name="Vírgula 4" xfId="12" xr:uid="{C5604B43-72BA-46B8-903D-B77F8628DB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5D4E0-245D-4AEF-B53D-6488662DB67E}">
  <dimension ref="A1:L105"/>
  <sheetViews>
    <sheetView tabSelected="1" topLeftCell="A86" zoomScaleNormal="100" zoomScaleSheetLayoutView="80" workbookViewId="0">
      <selection activeCell="K90" sqref="K90"/>
    </sheetView>
  </sheetViews>
  <sheetFormatPr defaultRowHeight="15" x14ac:dyDescent="0.25"/>
  <cols>
    <col min="1" max="1" width="64.7109375" customWidth="1"/>
    <col min="2" max="2" width="16.7109375" customWidth="1"/>
    <col min="3" max="3" width="24.7109375" customWidth="1"/>
    <col min="4" max="4" width="26.28515625" customWidth="1"/>
    <col min="6" max="6" width="11.5703125" bestFit="1" customWidth="1"/>
    <col min="7" max="7" width="9.140625" customWidth="1"/>
  </cols>
  <sheetData>
    <row r="1" spans="1:12" ht="15.75" x14ac:dyDescent="0.25">
      <c r="A1" s="126" t="s">
        <v>174</v>
      </c>
    </row>
    <row r="2" spans="1:12" ht="15.75" x14ac:dyDescent="0.25">
      <c r="A2" s="126" t="s">
        <v>175</v>
      </c>
    </row>
    <row r="3" spans="1:12" ht="15.75" thickBot="1" x14ac:dyDescent="0.3"/>
    <row r="4" spans="1:12" ht="22.5" customHeight="1" thickBot="1" x14ac:dyDescent="0.3">
      <c r="A4" s="138" t="s">
        <v>157</v>
      </c>
      <c r="B4" s="139"/>
      <c r="C4" s="139"/>
      <c r="D4" s="140"/>
    </row>
    <row r="5" spans="1:12" ht="17.25" customHeight="1" x14ac:dyDescent="0.25">
      <c r="A5" s="155" t="s">
        <v>172</v>
      </c>
      <c r="B5" s="156"/>
      <c r="C5" s="156"/>
      <c r="D5" s="157"/>
    </row>
    <row r="6" spans="1:12" ht="234" customHeight="1" thickBot="1" x14ac:dyDescent="0.3">
      <c r="A6" s="143" t="s">
        <v>176</v>
      </c>
      <c r="B6" s="144"/>
      <c r="C6" s="144"/>
      <c r="D6" s="145"/>
      <c r="I6" s="1"/>
      <c r="J6" s="1"/>
      <c r="K6" s="1"/>
      <c r="L6" s="1"/>
    </row>
    <row r="7" spans="1:12" x14ac:dyDescent="0.25">
      <c r="A7" s="91" t="s">
        <v>0</v>
      </c>
      <c r="B7" s="92" t="s">
        <v>1</v>
      </c>
      <c r="C7" s="146" t="s">
        <v>2</v>
      </c>
      <c r="D7" s="147"/>
      <c r="L7" s="1"/>
    </row>
    <row r="8" spans="1:12" x14ac:dyDescent="0.25">
      <c r="A8" s="93" t="s">
        <v>3</v>
      </c>
      <c r="B8" s="2"/>
      <c r="C8" s="131"/>
      <c r="D8" s="132"/>
      <c r="I8" s="1"/>
      <c r="J8" s="1"/>
      <c r="K8" s="1"/>
      <c r="L8" s="1"/>
    </row>
    <row r="9" spans="1:12" x14ac:dyDescent="0.25">
      <c r="A9" s="94" t="s">
        <v>4</v>
      </c>
      <c r="B9" s="25">
        <v>8</v>
      </c>
      <c r="C9" s="148" t="s">
        <v>5</v>
      </c>
      <c r="D9" s="149"/>
    </row>
    <row r="10" spans="1:12" x14ac:dyDescent="0.25">
      <c r="A10" s="94" t="s">
        <v>151</v>
      </c>
      <c r="B10" s="90">
        <v>220</v>
      </c>
      <c r="C10" s="148" t="s">
        <v>7</v>
      </c>
      <c r="D10" s="149"/>
    </row>
    <row r="11" spans="1:12" x14ac:dyDescent="0.25">
      <c r="A11" s="94" t="s">
        <v>158</v>
      </c>
      <c r="B11" s="90">
        <v>3</v>
      </c>
      <c r="C11" s="134" t="s">
        <v>57</v>
      </c>
      <c r="D11" s="135"/>
    </row>
    <row r="12" spans="1:12" x14ac:dyDescent="0.25">
      <c r="A12" s="152"/>
      <c r="B12" s="153"/>
      <c r="C12" s="153"/>
      <c r="D12" s="154"/>
    </row>
    <row r="13" spans="1:12" x14ac:dyDescent="0.25">
      <c r="A13" s="93" t="s">
        <v>8</v>
      </c>
      <c r="B13" s="2"/>
      <c r="C13" s="150"/>
      <c r="D13" s="151"/>
    </row>
    <row r="14" spans="1:12" x14ac:dyDescent="0.25">
      <c r="A14" s="95" t="s">
        <v>9</v>
      </c>
      <c r="B14" s="16"/>
      <c r="C14" s="150">
        <v>1549.57</v>
      </c>
      <c r="D14" s="151"/>
    </row>
    <row r="15" spans="1:12" x14ac:dyDescent="0.25">
      <c r="A15" s="95" t="s">
        <v>10</v>
      </c>
      <c r="B15" s="3"/>
      <c r="C15" s="148" t="s">
        <v>26</v>
      </c>
      <c r="D15" s="149"/>
    </row>
    <row r="16" spans="1:12" x14ac:dyDescent="0.25">
      <c r="A16" s="95" t="s">
        <v>27</v>
      </c>
      <c r="B16" s="3"/>
      <c r="C16" s="141">
        <v>44558</v>
      </c>
      <c r="D16" s="142"/>
    </row>
    <row r="17" spans="1:4" x14ac:dyDescent="0.25">
      <c r="A17" s="95" t="s">
        <v>28</v>
      </c>
      <c r="B17" s="4"/>
      <c r="C17" s="129" t="s">
        <v>170</v>
      </c>
      <c r="D17" s="130"/>
    </row>
    <row r="18" spans="1:4" x14ac:dyDescent="0.25">
      <c r="A18" s="94"/>
      <c r="B18" s="3"/>
      <c r="C18" s="131"/>
      <c r="D18" s="132"/>
    </row>
    <row r="19" spans="1:4" x14ac:dyDescent="0.25">
      <c r="A19" s="96" t="s">
        <v>11</v>
      </c>
      <c r="B19" s="5" t="s">
        <v>12</v>
      </c>
      <c r="C19" s="6" t="s">
        <v>13</v>
      </c>
      <c r="D19" s="97" t="s">
        <v>58</v>
      </c>
    </row>
    <row r="20" spans="1:4" x14ac:dyDescent="0.25">
      <c r="A20" s="94" t="s">
        <v>117</v>
      </c>
      <c r="B20" s="9" t="s">
        <v>119</v>
      </c>
      <c r="C20" s="122"/>
      <c r="D20" s="98">
        <f>C20*3</f>
        <v>0</v>
      </c>
    </row>
    <row r="21" spans="1:4" x14ac:dyDescent="0.25">
      <c r="A21" s="94" t="s">
        <v>118</v>
      </c>
      <c r="B21" s="10">
        <v>0.2</v>
      </c>
      <c r="C21" s="122">
        <f>C20*B21</f>
        <v>0</v>
      </c>
      <c r="D21" s="98">
        <f>C21*3</f>
        <v>0</v>
      </c>
    </row>
    <row r="22" spans="1:4" hidden="1" x14ac:dyDescent="0.25">
      <c r="A22" s="94" t="s">
        <v>14</v>
      </c>
      <c r="B22" s="9"/>
      <c r="C22" s="8">
        <v>0</v>
      </c>
      <c r="D22" s="98">
        <f t="shared" ref="D22:D25" si="0">C22*3</f>
        <v>0</v>
      </c>
    </row>
    <row r="23" spans="1:4" hidden="1" x14ac:dyDescent="0.25">
      <c r="A23" s="94" t="s">
        <v>15</v>
      </c>
      <c r="B23" s="9"/>
      <c r="C23" s="8">
        <v>0</v>
      </c>
      <c r="D23" s="98">
        <f t="shared" si="0"/>
        <v>0</v>
      </c>
    </row>
    <row r="24" spans="1:4" hidden="1" x14ac:dyDescent="0.25">
      <c r="A24" s="94" t="s">
        <v>16</v>
      </c>
      <c r="B24" s="9"/>
      <c r="C24" s="8">
        <v>0</v>
      </c>
      <c r="D24" s="98">
        <f t="shared" si="0"/>
        <v>0</v>
      </c>
    </row>
    <row r="25" spans="1:4" hidden="1" x14ac:dyDescent="0.25">
      <c r="A25" s="94" t="s">
        <v>17</v>
      </c>
      <c r="B25" s="9"/>
      <c r="C25" s="8">
        <v>0</v>
      </c>
      <c r="D25" s="98">
        <f t="shared" si="0"/>
        <v>0</v>
      </c>
    </row>
    <row r="26" spans="1:4" x14ac:dyDescent="0.25">
      <c r="A26" s="99" t="s">
        <v>43</v>
      </c>
      <c r="B26" s="11"/>
      <c r="C26" s="12">
        <f>SUM(C20:C25)</f>
        <v>0</v>
      </c>
      <c r="D26" s="100">
        <f>SUM(D20:D25)</f>
        <v>0</v>
      </c>
    </row>
    <row r="27" spans="1:4" x14ac:dyDescent="0.25">
      <c r="A27" s="95" t="s">
        <v>116</v>
      </c>
      <c r="B27" s="29">
        <f>ENCARGOS!C35</f>
        <v>0.70488112000000003</v>
      </c>
      <c r="C27" s="8"/>
      <c r="D27" s="98"/>
    </row>
    <row r="28" spans="1:4" x14ac:dyDescent="0.25">
      <c r="A28" s="101" t="s">
        <v>115</v>
      </c>
      <c r="B28" s="87"/>
      <c r="C28" s="84">
        <f>C26+(C26*B27)</f>
        <v>0</v>
      </c>
      <c r="D28" s="102">
        <f>C28*3</f>
        <v>0</v>
      </c>
    </row>
    <row r="29" spans="1:4" x14ac:dyDescent="0.25">
      <c r="A29" s="133"/>
      <c r="B29" s="134"/>
      <c r="C29" s="134"/>
      <c r="D29" s="135"/>
    </row>
    <row r="30" spans="1:4" x14ac:dyDescent="0.25">
      <c r="A30" s="103" t="s">
        <v>18</v>
      </c>
      <c r="B30" s="5" t="s">
        <v>12</v>
      </c>
      <c r="C30" s="6" t="s">
        <v>13</v>
      </c>
      <c r="D30" s="97" t="s">
        <v>58</v>
      </c>
    </row>
    <row r="31" spans="1:4" x14ac:dyDescent="0.25">
      <c r="A31" s="95" t="s">
        <v>120</v>
      </c>
      <c r="B31" s="121"/>
      <c r="C31" s="8">
        <f>B31*24</f>
        <v>0</v>
      </c>
      <c r="D31" s="98">
        <f>C31*3</f>
        <v>0</v>
      </c>
    </row>
    <row r="32" spans="1:4" x14ac:dyDescent="0.25">
      <c r="A32" s="95" t="s">
        <v>121</v>
      </c>
      <c r="B32" s="14">
        <v>0.19</v>
      </c>
      <c r="C32" s="8">
        <f>-C31*B32</f>
        <v>0</v>
      </c>
      <c r="D32" s="98">
        <f>C32*3</f>
        <v>0</v>
      </c>
    </row>
    <row r="33" spans="1:4" x14ac:dyDescent="0.25">
      <c r="A33" s="101" t="s">
        <v>19</v>
      </c>
      <c r="B33" s="87"/>
      <c r="C33" s="84">
        <f>SUM(C31:C32)</f>
        <v>0</v>
      </c>
      <c r="D33" s="102">
        <f>C33*3</f>
        <v>0</v>
      </c>
    </row>
    <row r="34" spans="1:4" x14ac:dyDescent="0.25">
      <c r="A34" s="133"/>
      <c r="B34" s="134"/>
      <c r="C34" s="134"/>
      <c r="D34" s="135"/>
    </row>
    <row r="35" spans="1:4" x14ac:dyDescent="0.25">
      <c r="A35" s="103" t="s">
        <v>20</v>
      </c>
      <c r="B35" s="5" t="s">
        <v>32</v>
      </c>
      <c r="C35" s="6" t="s">
        <v>13</v>
      </c>
      <c r="D35" s="97" t="s">
        <v>58</v>
      </c>
    </row>
    <row r="36" spans="1:4" x14ac:dyDescent="0.25">
      <c r="A36" s="104" t="s">
        <v>122</v>
      </c>
      <c r="B36" s="17"/>
      <c r="C36" s="8"/>
      <c r="D36" s="98"/>
    </row>
    <row r="37" spans="1:4" x14ac:dyDescent="0.25">
      <c r="A37" s="105" t="s">
        <v>123</v>
      </c>
      <c r="B37" s="120"/>
      <c r="C37" s="8">
        <f>B37*4</f>
        <v>0</v>
      </c>
      <c r="D37" s="98">
        <f>C37*3</f>
        <v>0</v>
      </c>
    </row>
    <row r="38" spans="1:4" x14ac:dyDescent="0.25">
      <c r="A38" s="105" t="s">
        <v>34</v>
      </c>
      <c r="B38" s="120"/>
      <c r="C38" s="8">
        <f t="shared" ref="C38:D38" si="1">B38*3</f>
        <v>0</v>
      </c>
      <c r="D38" s="98">
        <f t="shared" si="1"/>
        <v>0</v>
      </c>
    </row>
    <row r="39" spans="1:4" x14ac:dyDescent="0.25">
      <c r="A39" s="105" t="s">
        <v>124</v>
      </c>
      <c r="B39" s="120"/>
      <c r="C39" s="8">
        <f>B39*2</f>
        <v>0</v>
      </c>
      <c r="D39" s="98">
        <f>C39*3</f>
        <v>0</v>
      </c>
    </row>
    <row r="40" spans="1:4" x14ac:dyDescent="0.25">
      <c r="A40" s="104" t="s">
        <v>43</v>
      </c>
      <c r="B40" s="26"/>
      <c r="C40" s="12">
        <f>SUM(C37:C39)</f>
        <v>0</v>
      </c>
      <c r="D40" s="100">
        <f>SUM(D37:D39)</f>
        <v>0</v>
      </c>
    </row>
    <row r="41" spans="1:4" x14ac:dyDescent="0.25">
      <c r="A41" s="106" t="s">
        <v>44</v>
      </c>
      <c r="B41" s="83"/>
      <c r="C41" s="84">
        <f>C40/12</f>
        <v>0</v>
      </c>
      <c r="D41" s="102">
        <f>D40/12</f>
        <v>0</v>
      </c>
    </row>
    <row r="42" spans="1:4" x14ac:dyDescent="0.25">
      <c r="A42" s="104" t="s">
        <v>42</v>
      </c>
      <c r="B42" s="15"/>
      <c r="C42" s="8"/>
      <c r="D42" s="98"/>
    </row>
    <row r="43" spans="1:4" x14ac:dyDescent="0.25">
      <c r="A43" s="105" t="s">
        <v>29</v>
      </c>
      <c r="B43" s="121"/>
      <c r="C43" s="8">
        <f>B43*1</f>
        <v>0</v>
      </c>
      <c r="D43" s="98">
        <f>C43*3</f>
        <v>0</v>
      </c>
    </row>
    <row r="44" spans="1:4" x14ac:dyDescent="0.25">
      <c r="A44" s="105" t="s">
        <v>33</v>
      </c>
      <c r="B44" s="121"/>
      <c r="C44" s="8">
        <f>B44*3</f>
        <v>0</v>
      </c>
      <c r="D44" s="98">
        <f t="shared" ref="D44:D50" si="2">C44*3</f>
        <v>0</v>
      </c>
    </row>
    <row r="45" spans="1:4" x14ac:dyDescent="0.25">
      <c r="A45" s="105" t="s">
        <v>147</v>
      </c>
      <c r="B45" s="121"/>
      <c r="C45" s="8">
        <f>B45*5</f>
        <v>0</v>
      </c>
      <c r="D45" s="98">
        <f t="shared" si="2"/>
        <v>0</v>
      </c>
    </row>
    <row r="46" spans="1:4" x14ac:dyDescent="0.25">
      <c r="A46" s="105" t="s">
        <v>59</v>
      </c>
      <c r="B46" s="121"/>
      <c r="C46" s="8">
        <f>B46*2</f>
        <v>0</v>
      </c>
      <c r="D46" s="98">
        <f t="shared" si="2"/>
        <v>0</v>
      </c>
    </row>
    <row r="47" spans="1:4" x14ac:dyDescent="0.25">
      <c r="A47" s="105" t="s">
        <v>30</v>
      </c>
      <c r="B47" s="121"/>
      <c r="C47" s="8">
        <f>B47*1</f>
        <v>0</v>
      </c>
      <c r="D47" s="98">
        <f t="shared" si="2"/>
        <v>0</v>
      </c>
    </row>
    <row r="48" spans="1:4" x14ac:dyDescent="0.25">
      <c r="A48" s="105" t="s">
        <v>145</v>
      </c>
      <c r="B48" s="121"/>
      <c r="C48" s="8">
        <f>B48*5</f>
        <v>0</v>
      </c>
      <c r="D48" s="98">
        <f t="shared" si="2"/>
        <v>0</v>
      </c>
    </row>
    <row r="49" spans="1:4" x14ac:dyDescent="0.25">
      <c r="A49" s="105" t="s">
        <v>31</v>
      </c>
      <c r="B49" s="121"/>
      <c r="C49" s="8">
        <f>B49*1</f>
        <v>0</v>
      </c>
      <c r="D49" s="98">
        <f t="shared" si="2"/>
        <v>0</v>
      </c>
    </row>
    <row r="50" spans="1:4" x14ac:dyDescent="0.25">
      <c r="A50" s="105" t="s">
        <v>146</v>
      </c>
      <c r="B50" s="121"/>
      <c r="C50" s="8">
        <f>B50*2</f>
        <v>0</v>
      </c>
      <c r="D50" s="98">
        <f t="shared" si="2"/>
        <v>0</v>
      </c>
    </row>
    <row r="51" spans="1:4" x14ac:dyDescent="0.25">
      <c r="A51" s="104" t="s">
        <v>43</v>
      </c>
      <c r="B51" s="17"/>
      <c r="C51" s="12">
        <f>SUM(C43:C50)</f>
        <v>0</v>
      </c>
      <c r="D51" s="100">
        <f>SUM(D43:D50)</f>
        <v>0</v>
      </c>
    </row>
    <row r="52" spans="1:4" x14ac:dyDescent="0.25">
      <c r="A52" s="106" t="s">
        <v>44</v>
      </c>
      <c r="B52" s="85"/>
      <c r="C52" s="84">
        <f>C51/12</f>
        <v>0</v>
      </c>
      <c r="D52" s="102">
        <f>D51/12</f>
        <v>0</v>
      </c>
    </row>
    <row r="53" spans="1:4" x14ac:dyDescent="0.25">
      <c r="A53" s="104" t="s">
        <v>41</v>
      </c>
      <c r="B53" s="17"/>
      <c r="C53" s="8"/>
      <c r="D53" s="98"/>
    </row>
    <row r="54" spans="1:4" x14ac:dyDescent="0.25">
      <c r="A54" s="105" t="s">
        <v>162</v>
      </c>
      <c r="B54" s="121"/>
      <c r="C54" s="8">
        <f t="shared" ref="C54:C62" si="3">B54*1</f>
        <v>0</v>
      </c>
      <c r="D54" s="98">
        <f t="shared" ref="D54:D61" si="4">C54*3</f>
        <v>0</v>
      </c>
    </row>
    <row r="55" spans="1:4" x14ac:dyDescent="0.25">
      <c r="A55" s="105" t="s">
        <v>163</v>
      </c>
      <c r="B55" s="121"/>
      <c r="C55" s="8">
        <f t="shared" si="3"/>
        <v>0</v>
      </c>
      <c r="D55" s="98">
        <f t="shared" si="4"/>
        <v>0</v>
      </c>
    </row>
    <row r="56" spans="1:4" x14ac:dyDescent="0.25">
      <c r="A56" s="105" t="s">
        <v>164</v>
      </c>
      <c r="B56" s="121"/>
      <c r="C56" s="8">
        <f t="shared" si="3"/>
        <v>0</v>
      </c>
      <c r="D56" s="98">
        <f t="shared" si="4"/>
        <v>0</v>
      </c>
    </row>
    <row r="57" spans="1:4" x14ac:dyDescent="0.25">
      <c r="A57" s="105" t="s">
        <v>165</v>
      </c>
      <c r="B57" s="121"/>
      <c r="C57" s="8">
        <f t="shared" si="3"/>
        <v>0</v>
      </c>
      <c r="D57" s="98">
        <f t="shared" si="4"/>
        <v>0</v>
      </c>
    </row>
    <row r="58" spans="1:4" x14ac:dyDescent="0.25">
      <c r="A58" s="105" t="s">
        <v>166</v>
      </c>
      <c r="B58" s="121"/>
      <c r="C58" s="8">
        <f t="shared" si="3"/>
        <v>0</v>
      </c>
      <c r="D58" s="98">
        <f t="shared" si="4"/>
        <v>0</v>
      </c>
    </row>
    <row r="59" spans="1:4" x14ac:dyDescent="0.25">
      <c r="A59" s="105" t="s">
        <v>167</v>
      </c>
      <c r="B59" s="121"/>
      <c r="C59" s="8">
        <f t="shared" si="3"/>
        <v>0</v>
      </c>
      <c r="D59" s="98">
        <f t="shared" si="4"/>
        <v>0</v>
      </c>
    </row>
    <row r="60" spans="1:4" x14ac:dyDescent="0.25">
      <c r="A60" s="105" t="s">
        <v>168</v>
      </c>
      <c r="B60" s="121"/>
      <c r="C60" s="8">
        <f t="shared" si="3"/>
        <v>0</v>
      </c>
      <c r="D60" s="98">
        <f t="shared" si="4"/>
        <v>0</v>
      </c>
    </row>
    <row r="61" spans="1:4" x14ac:dyDescent="0.25">
      <c r="A61" s="105" t="s">
        <v>35</v>
      </c>
      <c r="B61" s="121"/>
      <c r="C61" s="8">
        <f t="shared" si="3"/>
        <v>0</v>
      </c>
      <c r="D61" s="98">
        <f t="shared" si="4"/>
        <v>0</v>
      </c>
    </row>
    <row r="62" spans="1:4" x14ac:dyDescent="0.25">
      <c r="A62" s="105" t="s">
        <v>171</v>
      </c>
      <c r="B62" s="121"/>
      <c r="C62" s="8">
        <f t="shared" si="3"/>
        <v>0</v>
      </c>
      <c r="D62" s="98">
        <f>C62*1</f>
        <v>0</v>
      </c>
    </row>
    <row r="63" spans="1:4" x14ac:dyDescent="0.25">
      <c r="A63" s="104" t="s">
        <v>43</v>
      </c>
      <c r="B63" s="15"/>
      <c r="C63" s="12">
        <f>SUM(C54:C62)</f>
        <v>0</v>
      </c>
      <c r="D63" s="100">
        <f>SUM(D54:D62)</f>
        <v>0</v>
      </c>
    </row>
    <row r="64" spans="1:4" x14ac:dyDescent="0.25">
      <c r="A64" s="106" t="s">
        <v>44</v>
      </c>
      <c r="B64" s="86"/>
      <c r="C64" s="84">
        <f>C63/12</f>
        <v>0</v>
      </c>
      <c r="D64" s="102">
        <f>D63/12</f>
        <v>0</v>
      </c>
    </row>
    <row r="65" spans="1:6" x14ac:dyDescent="0.25">
      <c r="A65" s="104" t="s">
        <v>148</v>
      </c>
      <c r="B65" s="15"/>
      <c r="C65" s="16"/>
      <c r="D65" s="98"/>
    </row>
    <row r="66" spans="1:6" x14ac:dyDescent="0.25">
      <c r="A66" s="105" t="s">
        <v>150</v>
      </c>
      <c r="B66" s="121"/>
      <c r="C66" s="16" t="s">
        <v>6</v>
      </c>
      <c r="D66" s="98">
        <f t="shared" ref="D66:D71" si="5">B66</f>
        <v>0</v>
      </c>
    </row>
    <row r="67" spans="1:6" x14ac:dyDescent="0.25">
      <c r="A67" s="105" t="s">
        <v>38</v>
      </c>
      <c r="B67" s="121"/>
      <c r="C67" s="16" t="s">
        <v>6</v>
      </c>
      <c r="D67" s="98">
        <f t="shared" si="5"/>
        <v>0</v>
      </c>
    </row>
    <row r="68" spans="1:6" x14ac:dyDescent="0.25">
      <c r="A68" s="105" t="s">
        <v>40</v>
      </c>
      <c r="B68" s="121"/>
      <c r="C68" s="16" t="s">
        <v>6</v>
      </c>
      <c r="D68" s="98">
        <f t="shared" si="5"/>
        <v>0</v>
      </c>
    </row>
    <row r="69" spans="1:6" x14ac:dyDescent="0.25">
      <c r="A69" s="105" t="s">
        <v>37</v>
      </c>
      <c r="B69" s="121"/>
      <c r="C69" s="16" t="s">
        <v>6</v>
      </c>
      <c r="D69" s="98">
        <f t="shared" si="5"/>
        <v>0</v>
      </c>
    </row>
    <row r="70" spans="1:6" x14ac:dyDescent="0.25">
      <c r="A70" s="105" t="s">
        <v>39</v>
      </c>
      <c r="B70" s="121"/>
      <c r="C70" s="16" t="s">
        <v>6</v>
      </c>
      <c r="D70" s="98">
        <f t="shared" si="5"/>
        <v>0</v>
      </c>
    </row>
    <row r="71" spans="1:6" x14ac:dyDescent="0.25">
      <c r="A71" s="105" t="s">
        <v>36</v>
      </c>
      <c r="B71" s="121"/>
      <c r="C71" s="16" t="s">
        <v>6</v>
      </c>
      <c r="D71" s="98">
        <f t="shared" si="5"/>
        <v>0</v>
      </c>
    </row>
    <row r="72" spans="1:6" x14ac:dyDescent="0.25">
      <c r="A72" s="106" t="s">
        <v>169</v>
      </c>
      <c r="B72" s="86"/>
      <c r="C72" s="84">
        <f>D72/3</f>
        <v>0</v>
      </c>
      <c r="D72" s="102">
        <f>SUM(D66:D71)/60</f>
        <v>0</v>
      </c>
    </row>
    <row r="73" spans="1:6" x14ac:dyDescent="0.25">
      <c r="A73" s="104" t="s">
        <v>149</v>
      </c>
      <c r="B73" s="15"/>
      <c r="C73" s="8"/>
      <c r="D73" s="98"/>
    </row>
    <row r="74" spans="1:6" x14ac:dyDescent="0.25">
      <c r="A74" s="105" t="s">
        <v>156</v>
      </c>
      <c r="B74" s="121"/>
      <c r="C74" s="8">
        <f>D74/3</f>
        <v>0</v>
      </c>
      <c r="D74" s="98">
        <f>B74*500</f>
        <v>0</v>
      </c>
    </row>
    <row r="75" spans="1:6" x14ac:dyDescent="0.25">
      <c r="A75" s="104" t="s">
        <v>43</v>
      </c>
      <c r="B75" s="17"/>
      <c r="C75" s="12">
        <f>C74</f>
        <v>0</v>
      </c>
      <c r="D75" s="100">
        <f>SUM(D74)</f>
        <v>0</v>
      </c>
    </row>
    <row r="76" spans="1:6" x14ac:dyDescent="0.25">
      <c r="A76" s="106" t="s">
        <v>44</v>
      </c>
      <c r="B76" s="85"/>
      <c r="C76" s="84">
        <f>C75/12</f>
        <v>0</v>
      </c>
      <c r="D76" s="102">
        <f>D75/12</f>
        <v>0</v>
      </c>
    </row>
    <row r="77" spans="1:6" x14ac:dyDescent="0.25">
      <c r="A77" s="101" t="s">
        <v>21</v>
      </c>
      <c r="B77" s="87"/>
      <c r="C77" s="84"/>
      <c r="D77" s="102">
        <f>D41+D52+D64+D72+D76</f>
        <v>0</v>
      </c>
      <c r="F77" s="22">
        <f>C77*3</f>
        <v>0</v>
      </c>
    </row>
    <row r="78" spans="1:6" x14ac:dyDescent="0.25">
      <c r="A78" s="107" t="s">
        <v>46</v>
      </c>
      <c r="B78" s="5" t="s">
        <v>54</v>
      </c>
      <c r="C78" s="6" t="s">
        <v>45</v>
      </c>
      <c r="D78" s="97" t="s">
        <v>43</v>
      </c>
    </row>
    <row r="79" spans="1:6" x14ac:dyDescent="0.25">
      <c r="A79" s="108" t="s">
        <v>47</v>
      </c>
      <c r="B79" s="18" t="s">
        <v>51</v>
      </c>
      <c r="C79" s="19"/>
      <c r="D79" s="109"/>
    </row>
    <row r="80" spans="1:6" x14ac:dyDescent="0.25">
      <c r="A80" s="110" t="s">
        <v>152</v>
      </c>
      <c r="B80" s="18"/>
      <c r="C80" s="19"/>
      <c r="D80" s="171"/>
    </row>
    <row r="81" spans="1:6" x14ac:dyDescent="0.25">
      <c r="A81" s="110" t="s">
        <v>48</v>
      </c>
      <c r="B81" s="18"/>
      <c r="C81" s="169"/>
      <c r="D81" s="109"/>
    </row>
    <row r="82" spans="1:6" x14ac:dyDescent="0.25">
      <c r="A82" s="108" t="s">
        <v>49</v>
      </c>
      <c r="B82" s="18"/>
      <c r="C82" s="19"/>
      <c r="D82" s="109"/>
    </row>
    <row r="83" spans="1:6" x14ac:dyDescent="0.25">
      <c r="A83" s="110" t="s">
        <v>50</v>
      </c>
      <c r="B83" s="18" t="s">
        <v>51</v>
      </c>
      <c r="C83" s="169"/>
      <c r="D83" s="172"/>
    </row>
    <row r="84" spans="1:6" x14ac:dyDescent="0.25">
      <c r="A84" s="108" t="s">
        <v>53</v>
      </c>
      <c r="B84" s="18"/>
      <c r="C84" s="19"/>
      <c r="D84" s="109"/>
    </row>
    <row r="85" spans="1:6" x14ac:dyDescent="0.25">
      <c r="A85" s="110" t="s">
        <v>173</v>
      </c>
      <c r="B85" s="170"/>
      <c r="C85" s="19">
        <f>D85/12</f>
        <v>0</v>
      </c>
      <c r="D85" s="109">
        <f>B85*2000</f>
        <v>0</v>
      </c>
    </row>
    <row r="86" spans="1:6" x14ac:dyDescent="0.25">
      <c r="A86" s="110" t="s">
        <v>60</v>
      </c>
      <c r="B86" s="170"/>
      <c r="C86" s="19">
        <f>D86/12</f>
        <v>0</v>
      </c>
      <c r="D86" s="109">
        <f>B86*2</f>
        <v>0</v>
      </c>
    </row>
    <row r="87" spans="1:6" x14ac:dyDescent="0.25">
      <c r="A87" s="108" t="s">
        <v>55</v>
      </c>
      <c r="B87" s="20"/>
      <c r="C87" s="19"/>
      <c r="D87" s="109"/>
    </row>
    <row r="88" spans="1:6" x14ac:dyDescent="0.25">
      <c r="A88" s="110" t="s">
        <v>56</v>
      </c>
      <c r="B88" s="170"/>
      <c r="C88" s="19">
        <f>D88/12</f>
        <v>0</v>
      </c>
      <c r="D88" s="109">
        <f>B88*4</f>
        <v>0</v>
      </c>
    </row>
    <row r="89" spans="1:6" x14ac:dyDescent="0.25">
      <c r="A89" s="111" t="s">
        <v>44</v>
      </c>
      <c r="B89" s="88"/>
      <c r="C89" s="89">
        <f>SUM(C81+C83+C85+C86+C88)</f>
        <v>0</v>
      </c>
      <c r="D89" s="112"/>
    </row>
    <row r="90" spans="1:6" x14ac:dyDescent="0.25">
      <c r="A90" s="108"/>
      <c r="B90" s="18"/>
      <c r="C90" s="27"/>
      <c r="D90" s="109"/>
    </row>
    <row r="91" spans="1:6" x14ac:dyDescent="0.25">
      <c r="A91" s="107" t="s">
        <v>159</v>
      </c>
      <c r="B91" s="5" t="s">
        <v>12</v>
      </c>
      <c r="C91" s="6" t="s">
        <v>13</v>
      </c>
      <c r="D91" s="97" t="s">
        <v>58</v>
      </c>
    </row>
    <row r="92" spans="1:6" x14ac:dyDescent="0.25">
      <c r="A92" s="113" t="s">
        <v>22</v>
      </c>
      <c r="B92" s="23"/>
      <c r="C92" s="23">
        <f>D92/3</f>
        <v>0</v>
      </c>
      <c r="D92" s="114">
        <f>D28</f>
        <v>0</v>
      </c>
      <c r="F92" s="22"/>
    </row>
    <row r="93" spans="1:6" x14ac:dyDescent="0.25">
      <c r="A93" s="99" t="s">
        <v>23</v>
      </c>
      <c r="B93" s="13" t="s">
        <v>6</v>
      </c>
      <c r="C93" s="23">
        <f t="shared" ref="C93:C95" si="6">D93/3</f>
        <v>0</v>
      </c>
      <c r="D93" s="114">
        <f>D33</f>
        <v>0</v>
      </c>
      <c r="F93" s="22"/>
    </row>
    <row r="94" spans="1:6" x14ac:dyDescent="0.25">
      <c r="A94" s="99" t="s">
        <v>24</v>
      </c>
      <c r="B94" s="13" t="s">
        <v>6</v>
      </c>
      <c r="C94" s="23">
        <f t="shared" si="6"/>
        <v>0</v>
      </c>
      <c r="D94" s="114">
        <f>D77</f>
        <v>0</v>
      </c>
      <c r="F94" s="22"/>
    </row>
    <row r="95" spans="1:6" x14ac:dyDescent="0.25">
      <c r="A95" s="99" t="s">
        <v>52</v>
      </c>
      <c r="B95" s="13" t="s">
        <v>6</v>
      </c>
      <c r="C95" s="23">
        <f t="shared" si="6"/>
        <v>0</v>
      </c>
      <c r="D95" s="114">
        <f>C89</f>
        <v>0</v>
      </c>
      <c r="F95" s="22"/>
    </row>
    <row r="96" spans="1:6" x14ac:dyDescent="0.25">
      <c r="A96" s="99" t="s">
        <v>153</v>
      </c>
      <c r="B96" s="82">
        <f>BDI!C17</f>
        <v>0.2356</v>
      </c>
      <c r="C96" s="7"/>
      <c r="D96" s="114">
        <f>SUM(D92:D95)*B96</f>
        <v>0</v>
      </c>
      <c r="F96" s="22"/>
    </row>
    <row r="97" spans="1:6" x14ac:dyDescent="0.25">
      <c r="A97" s="136" t="s">
        <v>160</v>
      </c>
      <c r="B97" s="137"/>
      <c r="C97" s="24">
        <f>D97/3</f>
        <v>0</v>
      </c>
      <c r="D97" s="115">
        <f>SUM(D92:D96)</f>
        <v>0</v>
      </c>
      <c r="F97" s="22"/>
    </row>
    <row r="98" spans="1:6" x14ac:dyDescent="0.25">
      <c r="A98" s="116"/>
      <c r="B98" s="28"/>
      <c r="C98" s="28"/>
      <c r="D98" s="117"/>
    </row>
    <row r="99" spans="1:6" x14ac:dyDescent="0.25">
      <c r="A99" s="103" t="s">
        <v>161</v>
      </c>
      <c r="B99" s="21"/>
      <c r="C99" s="6" t="s">
        <v>13</v>
      </c>
      <c r="D99" s="97" t="s">
        <v>58</v>
      </c>
    </row>
    <row r="100" spans="1:6" ht="15.75" thickBot="1" x14ac:dyDescent="0.3">
      <c r="A100" s="118" t="s">
        <v>25</v>
      </c>
      <c r="B100" s="119">
        <v>12</v>
      </c>
      <c r="C100" s="128">
        <f>ROUND(C97*12,2)</f>
        <v>0</v>
      </c>
      <c r="D100" s="127">
        <f>3*C100</f>
        <v>0</v>
      </c>
      <c r="F100" s="22"/>
    </row>
    <row r="102" spans="1:6" x14ac:dyDescent="0.25">
      <c r="C102" s="22"/>
    </row>
    <row r="104" spans="1:6" x14ac:dyDescent="0.25">
      <c r="D104" s="22"/>
    </row>
    <row r="105" spans="1:6" x14ac:dyDescent="0.25">
      <c r="D105" s="22"/>
    </row>
  </sheetData>
  <mergeCells count="18">
    <mergeCell ref="A4:D4"/>
    <mergeCell ref="C16:D16"/>
    <mergeCell ref="A6:D6"/>
    <mergeCell ref="C7:D7"/>
    <mergeCell ref="C8:D8"/>
    <mergeCell ref="C9:D9"/>
    <mergeCell ref="C10:D10"/>
    <mergeCell ref="C13:D13"/>
    <mergeCell ref="C11:D11"/>
    <mergeCell ref="A12:D12"/>
    <mergeCell ref="C14:D14"/>
    <mergeCell ref="C15:D15"/>
    <mergeCell ref="A5:D5"/>
    <mergeCell ref="C17:D17"/>
    <mergeCell ref="C18:D18"/>
    <mergeCell ref="A29:D29"/>
    <mergeCell ref="A34:D34"/>
    <mergeCell ref="A97:B97"/>
  </mergeCells>
  <pageMargins left="0.62" right="0.23622047244094491" top="1.3779527559055118" bottom="0.74803149606299213" header="0.43307086614173229" footer="0.19685039370078741"/>
  <pageSetup paperSize="9" scale="68" orientation="portrait" r:id="rId1"/>
  <headerFooter>
    <oddHeader>&amp;C&amp;14&amp;G</oddHeader>
    <oddFooter>&amp;R&amp;P/&amp;N</oddFooter>
    <firstHeader xml:space="preserve">&amp;C&amp;16PREFEITURA MUNICIPAL DE&amp;11 &amp;16COTIPORÃ/RS
&amp;11
OBJETO:  Contratação de empresa para efetuar serviços de limpeza, asseio e conservação.
</firstHeader>
  </headerFooter>
  <ignoredErrors>
    <ignoredError sqref="C48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E6A71-14D5-4F18-995C-581BCEED4ED9}">
  <dimension ref="A1:C35"/>
  <sheetViews>
    <sheetView topLeftCell="A25" workbookViewId="0">
      <selection activeCell="G16" sqref="G16"/>
    </sheetView>
  </sheetViews>
  <sheetFormatPr defaultRowHeight="15" x14ac:dyDescent="0.25"/>
  <cols>
    <col min="1" max="1" width="11.7109375" customWidth="1"/>
    <col min="2" max="2" width="51.7109375" customWidth="1"/>
    <col min="3" max="3" width="35" customWidth="1"/>
  </cols>
  <sheetData>
    <row r="1" spans="1:3" ht="34.5" customHeight="1" x14ac:dyDescent="0.25"/>
    <row r="2" spans="1:3" ht="15.75" x14ac:dyDescent="0.25">
      <c r="A2" s="126" t="s">
        <v>174</v>
      </c>
    </row>
    <row r="3" spans="1:3" ht="15.75" x14ac:dyDescent="0.25">
      <c r="A3" s="126" t="s">
        <v>175</v>
      </c>
    </row>
    <row r="4" spans="1:3" ht="15.75" thickBot="1" x14ac:dyDescent="0.3"/>
    <row r="5" spans="1:3" ht="20.25" customHeight="1" thickBot="1" x14ac:dyDescent="0.3">
      <c r="A5" s="158" t="s">
        <v>154</v>
      </c>
      <c r="B5" s="159"/>
      <c r="C5" s="160"/>
    </row>
    <row r="6" spans="1:3" ht="18" customHeight="1" x14ac:dyDescent="0.25">
      <c r="A6" s="123" t="s">
        <v>61</v>
      </c>
      <c r="B6" s="124" t="s">
        <v>62</v>
      </c>
      <c r="C6" s="125" t="s">
        <v>63</v>
      </c>
    </row>
    <row r="7" spans="1:3" ht="18" customHeight="1" x14ac:dyDescent="0.25">
      <c r="A7" s="30" t="s">
        <v>64</v>
      </c>
      <c r="B7" s="31" t="s">
        <v>65</v>
      </c>
      <c r="C7" s="32">
        <v>0.2</v>
      </c>
    </row>
    <row r="8" spans="1:3" ht="18" customHeight="1" x14ac:dyDescent="0.25">
      <c r="A8" s="30" t="s">
        <v>66</v>
      </c>
      <c r="B8" s="31" t="s">
        <v>67</v>
      </c>
      <c r="C8" s="32">
        <v>1.4999999999999999E-2</v>
      </c>
    </row>
    <row r="9" spans="1:3" ht="18" customHeight="1" x14ac:dyDescent="0.25">
      <c r="A9" s="30" t="s">
        <v>68</v>
      </c>
      <c r="B9" s="31" t="s">
        <v>69</v>
      </c>
      <c r="C9" s="32">
        <v>0.01</v>
      </c>
    </row>
    <row r="10" spans="1:3" ht="18" customHeight="1" x14ac:dyDescent="0.25">
      <c r="A10" s="30" t="s">
        <v>70</v>
      </c>
      <c r="B10" s="31" t="s">
        <v>71</v>
      </c>
      <c r="C10" s="32">
        <v>2E-3</v>
      </c>
    </row>
    <row r="11" spans="1:3" ht="18" customHeight="1" x14ac:dyDescent="0.25">
      <c r="A11" s="30" t="s">
        <v>72</v>
      </c>
      <c r="B11" s="31" t="s">
        <v>73</v>
      </c>
      <c r="C11" s="32">
        <v>6.0000000000000001E-3</v>
      </c>
    </row>
    <row r="12" spans="1:3" ht="18" customHeight="1" x14ac:dyDescent="0.25">
      <c r="A12" s="30" t="s">
        <v>74</v>
      </c>
      <c r="B12" s="31" t="s">
        <v>75</v>
      </c>
      <c r="C12" s="32">
        <v>2.5000000000000001E-2</v>
      </c>
    </row>
    <row r="13" spans="1:3" ht="18" customHeight="1" x14ac:dyDescent="0.25">
      <c r="A13" s="30" t="s">
        <v>76</v>
      </c>
      <c r="B13" s="31" t="s">
        <v>77</v>
      </c>
      <c r="C13" s="32">
        <v>0.03</v>
      </c>
    </row>
    <row r="14" spans="1:3" ht="18" customHeight="1" x14ac:dyDescent="0.25">
      <c r="A14" s="30" t="s">
        <v>78</v>
      </c>
      <c r="B14" s="31" t="s">
        <v>79</v>
      </c>
      <c r="C14" s="32">
        <v>0.08</v>
      </c>
    </row>
    <row r="15" spans="1:3" ht="18" customHeight="1" x14ac:dyDescent="0.25">
      <c r="A15" s="30" t="s">
        <v>80</v>
      </c>
      <c r="B15" s="33" t="s">
        <v>81</v>
      </c>
      <c r="C15" s="34">
        <f>SUM(C7:C14)</f>
        <v>0.36800000000000005</v>
      </c>
    </row>
    <row r="16" spans="1:3" ht="18" customHeight="1" x14ac:dyDescent="0.25">
      <c r="A16" s="35"/>
      <c r="B16" s="36"/>
      <c r="C16" s="37"/>
    </row>
    <row r="17" spans="1:3" ht="18" customHeight="1" x14ac:dyDescent="0.25">
      <c r="A17" s="30" t="s">
        <v>82</v>
      </c>
      <c r="B17" s="38" t="s">
        <v>83</v>
      </c>
      <c r="C17" s="32">
        <v>5.9799999999999999E-2</v>
      </c>
    </row>
    <row r="18" spans="1:3" ht="18" customHeight="1" x14ac:dyDescent="0.25">
      <c r="A18" s="30" t="s">
        <v>84</v>
      </c>
      <c r="B18" s="38" t="s">
        <v>85</v>
      </c>
      <c r="C18" s="32">
        <v>8.3299999999999999E-2</v>
      </c>
    </row>
    <row r="19" spans="1:3" ht="18" customHeight="1" x14ac:dyDescent="0.25">
      <c r="A19" s="30" t="s">
        <v>86</v>
      </c>
      <c r="B19" s="38" t="s">
        <v>87</v>
      </c>
      <c r="C19" s="32">
        <v>5.9999999999999995E-4</v>
      </c>
    </row>
    <row r="20" spans="1:3" ht="18" customHeight="1" x14ac:dyDescent="0.25">
      <c r="A20" s="30" t="s">
        <v>88</v>
      </c>
      <c r="B20" s="38" t="s">
        <v>89</v>
      </c>
      <c r="C20" s="32">
        <v>5.5999999999999999E-3</v>
      </c>
    </row>
    <row r="21" spans="1:3" ht="18" customHeight="1" x14ac:dyDescent="0.25">
      <c r="A21" s="30" t="s">
        <v>90</v>
      </c>
      <c r="B21" s="38" t="s">
        <v>91</v>
      </c>
      <c r="C21" s="32">
        <v>8.0000000000000004E-4</v>
      </c>
    </row>
    <row r="22" spans="1:3" ht="18" customHeight="1" x14ac:dyDescent="0.25">
      <c r="A22" s="30" t="s">
        <v>92</v>
      </c>
      <c r="B22" s="38" t="s">
        <v>93</v>
      </c>
      <c r="C22" s="32">
        <v>1.66E-2</v>
      </c>
    </row>
    <row r="23" spans="1:3" ht="18" customHeight="1" x14ac:dyDescent="0.25">
      <c r="A23" s="30" t="s">
        <v>94</v>
      </c>
      <c r="B23" s="33" t="s">
        <v>95</v>
      </c>
      <c r="C23" s="34">
        <f>SUM(C17:C22)</f>
        <v>0.16669999999999999</v>
      </c>
    </row>
    <row r="24" spans="1:3" ht="18" customHeight="1" x14ac:dyDescent="0.25">
      <c r="A24" s="35"/>
      <c r="B24" s="36"/>
      <c r="C24" s="37"/>
    </row>
    <row r="25" spans="1:3" ht="18" customHeight="1" x14ac:dyDescent="0.25">
      <c r="A25" s="30" t="s">
        <v>96</v>
      </c>
      <c r="B25" s="31" t="s">
        <v>97</v>
      </c>
      <c r="C25" s="32">
        <v>3.4700000000000002E-2</v>
      </c>
    </row>
    <row r="26" spans="1:3" ht="18" customHeight="1" x14ac:dyDescent="0.25">
      <c r="A26" s="30" t="s">
        <v>98</v>
      </c>
      <c r="B26" s="31" t="s">
        <v>99</v>
      </c>
      <c r="C26" s="32">
        <v>3.9E-2</v>
      </c>
    </row>
    <row r="27" spans="1:3" ht="18" customHeight="1" x14ac:dyDescent="0.25">
      <c r="A27" s="30" t="s">
        <v>100</v>
      </c>
      <c r="B27" s="31" t="s">
        <v>101</v>
      </c>
      <c r="C27" s="32">
        <v>1.2595200000000001E-3</v>
      </c>
    </row>
    <row r="28" spans="1:3" ht="18" customHeight="1" x14ac:dyDescent="0.25">
      <c r="A28" s="30" t="s">
        <v>102</v>
      </c>
      <c r="B28" s="31" t="s">
        <v>103</v>
      </c>
      <c r="C28" s="32">
        <v>2.8199999999999999E-2</v>
      </c>
    </row>
    <row r="29" spans="1:3" ht="18" customHeight="1" x14ac:dyDescent="0.25">
      <c r="A29" s="30" t="s">
        <v>104</v>
      </c>
      <c r="B29" s="31" t="s">
        <v>105</v>
      </c>
      <c r="C29" s="32">
        <v>2.8999999999999998E-3</v>
      </c>
    </row>
    <row r="30" spans="1:3" ht="18" customHeight="1" x14ac:dyDescent="0.25">
      <c r="A30" s="30" t="s">
        <v>106</v>
      </c>
      <c r="B30" s="33" t="s">
        <v>107</v>
      </c>
      <c r="C30" s="34">
        <f>SUM(C25:C29)</f>
        <v>0.10605952</v>
      </c>
    </row>
    <row r="31" spans="1:3" ht="18" customHeight="1" x14ac:dyDescent="0.25">
      <c r="A31" s="35"/>
      <c r="B31" s="36"/>
      <c r="C31" s="37"/>
    </row>
    <row r="32" spans="1:3" ht="18" customHeight="1" x14ac:dyDescent="0.25">
      <c r="A32" s="30" t="s">
        <v>108</v>
      </c>
      <c r="B32" s="31" t="s">
        <v>109</v>
      </c>
      <c r="C32" s="32">
        <f>C15*C23</f>
        <v>6.13456E-2</v>
      </c>
    </row>
    <row r="33" spans="1:3" ht="18" customHeight="1" x14ac:dyDescent="0.25">
      <c r="A33" s="30" t="s">
        <v>110</v>
      </c>
      <c r="B33" s="39" t="s">
        <v>111</v>
      </c>
      <c r="C33" s="32">
        <f>C14*C25</f>
        <v>2.7760000000000003E-3</v>
      </c>
    </row>
    <row r="34" spans="1:3" ht="18" customHeight="1" x14ac:dyDescent="0.25">
      <c r="A34" s="30" t="s">
        <v>112</v>
      </c>
      <c r="B34" s="33" t="s">
        <v>113</v>
      </c>
      <c r="C34" s="34">
        <f>SUM(C32:C33)</f>
        <v>6.4121600000000001E-2</v>
      </c>
    </row>
    <row r="35" spans="1:3" ht="18" customHeight="1" thickBot="1" x14ac:dyDescent="0.3">
      <c r="A35" s="40"/>
      <c r="B35" s="41" t="s">
        <v>114</v>
      </c>
      <c r="C35" s="42">
        <f>C15++C23+C30+C34</f>
        <v>0.70488112000000003</v>
      </c>
    </row>
  </sheetData>
  <mergeCells count="1">
    <mergeCell ref="A5:C5"/>
  </mergeCells>
  <printOptions horizontalCentered="1"/>
  <pageMargins left="0.51181102362204722" right="0.31496062992125984" top="1.4173228346456694" bottom="0.78740157480314965" header="0.43307086614173229" footer="0.31496062992125984"/>
  <pageSetup paperSize="9" scale="70" orientation="portrait" horizontalDpi="0" verticalDpi="0" r:id="rId1"/>
  <headerFooter>
    <oddHeader>&amp;C&amp;14&amp;G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8CAEC-7801-440C-B12B-F6C51709689C}">
  <dimension ref="A2:F17"/>
  <sheetViews>
    <sheetView workbookViewId="0">
      <selection activeCell="G26" sqref="G26"/>
    </sheetView>
  </sheetViews>
  <sheetFormatPr defaultRowHeight="15" x14ac:dyDescent="0.25"/>
  <cols>
    <col min="1" max="1" width="29.7109375" customWidth="1"/>
    <col min="2" max="2" width="12" customWidth="1"/>
    <col min="3" max="3" width="15.140625" customWidth="1"/>
    <col min="4" max="4" width="12.5703125" customWidth="1"/>
    <col min="5" max="5" width="13.5703125" customWidth="1"/>
    <col min="6" max="6" width="12.28515625" customWidth="1"/>
  </cols>
  <sheetData>
    <row r="2" spans="1:6" ht="15.75" x14ac:dyDescent="0.25">
      <c r="A2" s="126" t="s">
        <v>174</v>
      </c>
    </row>
    <row r="3" spans="1:6" ht="15.75" x14ac:dyDescent="0.25">
      <c r="A3" s="126" t="s">
        <v>175</v>
      </c>
    </row>
    <row r="4" spans="1:6" ht="15.75" thickBot="1" x14ac:dyDescent="0.3"/>
    <row r="5" spans="1:6" ht="21" customHeight="1" thickBot="1" x14ac:dyDescent="0.3">
      <c r="A5" s="161" t="s">
        <v>155</v>
      </c>
      <c r="B5" s="162"/>
      <c r="C5" s="162"/>
      <c r="D5" s="162"/>
      <c r="E5" s="162"/>
      <c r="F5" s="163"/>
    </row>
    <row r="6" spans="1:6" ht="18" customHeight="1" thickBot="1" x14ac:dyDescent="0.3">
      <c r="A6" s="45"/>
      <c r="B6" s="46"/>
      <c r="C6" s="46"/>
      <c r="D6" s="46"/>
      <c r="E6" s="46"/>
      <c r="F6" s="47"/>
    </row>
    <row r="7" spans="1:6" ht="18" customHeight="1" x14ac:dyDescent="0.25">
      <c r="A7" s="48"/>
      <c r="B7" s="49"/>
      <c r="C7" s="49"/>
      <c r="D7" s="164" t="s">
        <v>125</v>
      </c>
      <c r="E7" s="165"/>
      <c r="F7" s="166"/>
    </row>
    <row r="8" spans="1:6" ht="18" customHeight="1" thickBot="1" x14ac:dyDescent="0.3">
      <c r="A8" s="50"/>
      <c r="B8" s="51"/>
      <c r="C8" s="51"/>
      <c r="D8" s="72" t="s">
        <v>126</v>
      </c>
      <c r="E8" s="43" t="s">
        <v>127</v>
      </c>
      <c r="F8" s="73" t="s">
        <v>128</v>
      </c>
    </row>
    <row r="9" spans="1:6" ht="18" customHeight="1" x14ac:dyDescent="0.25">
      <c r="A9" s="52" t="s">
        <v>129</v>
      </c>
      <c r="B9" s="53" t="s">
        <v>130</v>
      </c>
      <c r="C9" s="54">
        <v>3.5000000000000003E-2</v>
      </c>
      <c r="D9" s="74">
        <v>2.9700000000000001E-2</v>
      </c>
      <c r="E9" s="75">
        <v>5.0799999999999998E-2</v>
      </c>
      <c r="F9" s="76">
        <v>6.2700000000000006E-2</v>
      </c>
    </row>
    <row r="10" spans="1:6" ht="18" customHeight="1" x14ac:dyDescent="0.25">
      <c r="A10" s="55" t="s">
        <v>131</v>
      </c>
      <c r="B10" s="56" t="s">
        <v>132</v>
      </c>
      <c r="C10" s="57">
        <v>0.01</v>
      </c>
      <c r="D10" s="74">
        <f>0.3%+0.56%</f>
        <v>8.6E-3</v>
      </c>
      <c r="E10" s="75">
        <f>0.48%+0.85%</f>
        <v>1.3299999999999999E-2</v>
      </c>
      <c r="F10" s="76">
        <f>0.82%+0.89%</f>
        <v>1.7099999999999997E-2</v>
      </c>
    </row>
    <row r="11" spans="1:6" ht="18" customHeight="1" x14ac:dyDescent="0.25">
      <c r="A11" s="55" t="s">
        <v>133</v>
      </c>
      <c r="B11" s="56" t="s">
        <v>134</v>
      </c>
      <c r="C11" s="57">
        <v>0.09</v>
      </c>
      <c r="D11" s="74">
        <v>7.7799999999999994E-2</v>
      </c>
      <c r="E11" s="75">
        <v>0.1085</v>
      </c>
      <c r="F11" s="76">
        <v>0.13550000000000001</v>
      </c>
    </row>
    <row r="12" spans="1:6" ht="18" customHeight="1" x14ac:dyDescent="0.25">
      <c r="A12" s="55" t="s">
        <v>135</v>
      </c>
      <c r="B12" s="56" t="s">
        <v>136</v>
      </c>
      <c r="C12" s="58">
        <f>(1+E12)^(E13/252)-1</f>
        <v>1.7508308944573781E-3</v>
      </c>
      <c r="D12" s="74" t="s">
        <v>137</v>
      </c>
      <c r="E12" s="44">
        <v>6.5000000000000002E-2</v>
      </c>
      <c r="F12" s="76"/>
    </row>
    <row r="13" spans="1:6" ht="18" customHeight="1" x14ac:dyDescent="0.25">
      <c r="A13" s="55" t="s">
        <v>138</v>
      </c>
      <c r="B13" s="167" t="s">
        <v>139</v>
      </c>
      <c r="C13" s="57">
        <v>0.04</v>
      </c>
      <c r="D13" s="77" t="s">
        <v>140</v>
      </c>
      <c r="E13" s="59">
        <v>7</v>
      </c>
      <c r="F13" s="78"/>
    </row>
    <row r="14" spans="1:6" ht="18" customHeight="1" thickBot="1" x14ac:dyDescent="0.3">
      <c r="A14" s="60" t="s">
        <v>141</v>
      </c>
      <c r="B14" s="168"/>
      <c r="C14" s="61">
        <v>3.6499999999999998E-2</v>
      </c>
      <c r="D14" s="77"/>
      <c r="E14" s="62"/>
      <c r="F14" s="78"/>
    </row>
    <row r="15" spans="1:6" ht="18" customHeight="1" x14ac:dyDescent="0.25">
      <c r="A15" s="63" t="s">
        <v>142</v>
      </c>
      <c r="B15" s="64"/>
      <c r="C15" s="65"/>
      <c r="D15" s="77"/>
      <c r="E15" s="62"/>
      <c r="F15" s="78"/>
    </row>
    <row r="16" spans="1:6" ht="18" customHeight="1" thickBot="1" x14ac:dyDescent="0.3">
      <c r="A16" s="66" t="s">
        <v>143</v>
      </c>
      <c r="B16" s="67"/>
      <c r="C16" s="68"/>
      <c r="D16" s="77"/>
      <c r="E16" s="62"/>
      <c r="F16" s="78"/>
    </row>
    <row r="17" spans="1:6" ht="30.75" thickBot="1" x14ac:dyDescent="0.3">
      <c r="A17" s="69" t="s">
        <v>144</v>
      </c>
      <c r="B17" s="70"/>
      <c r="C17" s="71">
        <f>ROUND((((1+C9+C10)*(1+C11)*(1+C12))/(1-(C13+C14))-1),4)</f>
        <v>0.2356</v>
      </c>
      <c r="D17" s="79">
        <v>0.21429999999999999</v>
      </c>
      <c r="E17" s="80">
        <v>0.2717</v>
      </c>
      <c r="F17" s="81">
        <v>0.3362</v>
      </c>
    </row>
  </sheetData>
  <mergeCells count="3">
    <mergeCell ref="A5:F5"/>
    <mergeCell ref="D7:F7"/>
    <mergeCell ref="B13:B14"/>
  </mergeCells>
  <printOptions horizontalCentered="1"/>
  <pageMargins left="0.51181102362204722" right="0.31496062992125984" top="1.5354330708661419" bottom="0.78740157480314965" header="0.47244094488188981" footer="0.31496062992125984"/>
  <pageSetup paperSize="9" scale="70" orientation="portrait" horizontalDpi="0" verticalDpi="0" r:id="rId1"/>
  <headerFooter>
    <oddHeader>&amp;C&amp;"-,Negrito"&amp;16&amp;G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ORÇAMENTO</vt:lpstr>
      <vt:lpstr>ENCARGOS</vt:lpstr>
      <vt:lpstr>BDI</vt:lpstr>
      <vt:lpstr>ORÇAMENTO!_GoBack6</vt:lpstr>
      <vt:lpstr>ORÇAMENTO!Area_de_impressao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</dc:title>
  <dc:subject>Serviços de Limpeza, Asseio e Conservação</dc:subject>
  <dc:creator>Gisele Pitol</dc:creator>
  <cp:lastModifiedBy>Engenharia</cp:lastModifiedBy>
  <cp:lastPrinted>2022-04-14T18:17:08Z</cp:lastPrinted>
  <dcterms:created xsi:type="dcterms:W3CDTF">2015-07-03T12:54:34Z</dcterms:created>
  <dcterms:modified xsi:type="dcterms:W3CDTF">2022-04-14T18:25:28Z</dcterms:modified>
</cp:coreProperties>
</file>