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25-21 adequação britador\PROPOSTA\"/>
    </mc:Choice>
  </mc:AlternateContent>
  <xr:revisionPtr revIDLastSave="0" documentId="13_ncr:1_{6A27F6F0-0994-4EDB-8542-933AAAF48F60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A14" i="6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F16" i="6"/>
  <c r="H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F19" i="6"/>
  <c r="H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F23" i="6"/>
  <c r="H23" i="6"/>
  <c r="A24" i="6"/>
  <c r="C24" i="6"/>
  <c r="D24" i="6"/>
  <c r="E24" i="6"/>
  <c r="F24" i="6"/>
  <c r="H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F28" i="6"/>
  <c r="H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K116" i="3"/>
  <c r="K118" i="3"/>
  <c r="K119" i="3"/>
  <c r="K120" i="3"/>
  <c r="K121" i="3"/>
  <c r="K122" i="3"/>
  <c r="K123" i="3"/>
  <c r="K124" i="3"/>
  <c r="K125" i="3"/>
  <c r="K126" i="3"/>
  <c r="K115" i="3"/>
  <c r="K114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l="1"/>
  <c r="K12" i="3"/>
  <c r="B12" i="3" s="1"/>
  <c r="B15" i="3" l="1"/>
  <c r="B15" i="6" s="1"/>
  <c r="B14" i="6"/>
  <c r="B16" i="3"/>
  <c r="B16" i="6" s="1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7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6" l="1"/>
  <c r="B21" i="3"/>
  <c r="B22" i="3" s="1"/>
  <c r="B22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6" l="1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13" i="6"/>
  <c r="B24" i="6" l="1"/>
  <c r="B25" i="3"/>
  <c r="B25" i="6" l="1"/>
  <c r="B26" i="3"/>
  <c r="B117" i="3"/>
  <c r="B118" i="3" s="1"/>
  <c r="B26" i="6" l="1"/>
  <c r="B27" i="3"/>
  <c r="B119" i="3"/>
  <c r="B120" i="3" s="1"/>
  <c r="B28" i="3" l="1"/>
  <c r="B27" i="6"/>
  <c r="B29" i="3" l="1"/>
  <c r="B28" i="6"/>
  <c r="B30" i="3" l="1"/>
  <c r="B29" i="6"/>
  <c r="B31" i="3" l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8" i="2" s="1"/>
  <c r="B30" i="6"/>
  <c r="C6" i="6" s="1"/>
  <c r="B7" i="2" s="1"/>
  <c r="C6" i="3" l="1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<sst xmlns="http://schemas.openxmlformats.org/spreadsheetml/2006/main" count="15120" uniqueCount="4000">
  <si>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</si>
  <si>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</si>
  <si>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</si>
  <si>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</si>
  <si>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</si>
  <si>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</si>
  <si>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</si>
  <si>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</si>
  <si>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</si>
  <si>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</si>
  <si>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</si>
  <si>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</si>
  <si>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</si>
  <si>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</si>
  <si>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</si>
  <si>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</si>
  <si>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</si>
  <si>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</si>
  <si>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</si>
  <si>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</si>
  <si>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</si>
  <si>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</si>
  <si>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</si>
  <si>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</si>
  <si>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</si>
  <si>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</si>
  <si>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</si>
  <si>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</si>
  <si>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</si>
  <si>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</si>
  <si>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</si>
  <si>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</si>
  <si>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</si>
  <si>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</si>
  <si>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</si>
  <si>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</si>
  <si>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</si>
  <si>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</si>
  <si>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</si>
  <si>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</si>
  <si>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</si>
  <si>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</si>
  <si>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</si>
  <si>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</si>
  <si>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</si>
  <si>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</si>
  <si>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</si>
  <si>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</si>
  <si>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</si>
  <si>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</si>
  <si>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</si>
  <si>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</si>
  <si>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</si>
  <si>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</si>
  <si>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</si>
  <si>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</si>
  <si>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</si>
  <si>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</si>
  <si>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</si>
  <si>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</si>
  <si>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</si>
  <si>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</si>
  <si>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</si>
  <si>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</si>
  <si>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</si>
  <si>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</si>
  <si>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</si>
  <si>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</si>
  <si>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</si>
  <si>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</si>
  <si>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</si>
  <si>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</si>
  <si>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</si>
  <si>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</si>
  <si>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</si>
  <si>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</si>
  <si>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</si>
  <si>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</si>
  <si>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</si>
  <si>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</si>
  <si>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</si>
  <si>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</si>
  <si>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</si>
  <si>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</si>
  <si>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</si>
  <si>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</si>
  <si>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</si>
  <si>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</si>
  <si>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</si>
  <si>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</si>
  <si>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</si>
  <si>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</si>
  <si>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</si>
  <si>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</si>
  <si>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</si>
  <si>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</si>
  <si>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</si>
  <si>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</si>
  <si>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</si>
  <si>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</si>
  <si>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</si>
  <si>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</si>
  <si>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</si>
  <si>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</si>
  <si>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</si>
  <si>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</si>
  <si>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</si>
  <si>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</si>
  <si>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</si>
  <si>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</si>
  <si>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</si>
  <si>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</si>
  <si>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</si>
  <si>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</si>
  <si>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</si>
  <si>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</si>
  <si>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</si>
  <si>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</si>
  <si>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</si>
  <si>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</si>
  <si>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</si>
  <si>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</si>
  <si>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</si>
  <si>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</si>
  <si>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</si>
  <si>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</si>
  <si>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</si>
  <si>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</si>
  <si>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</si>
  <si>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</si>
  <si>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</si>
  <si>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</si>
  <si>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</si>
  <si>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</si>
  <si>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</si>
  <si>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</si>
  <si>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</si>
  <si>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</si>
  <si>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</si>
  <si>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</si>
  <si>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</si>
  <si>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</si>
  <si>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</si>
  <si>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</si>
  <si>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</si>
  <si>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</si>
  <si>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</si>
  <si>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</si>
  <si>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</si>
  <si>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</si>
  <si>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</si>
  <si>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</si>
  <si>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</si>
  <si>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</si>
  <si>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</si>
  <si>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</si>
  <si>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</si>
  <si>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</si>
  <si>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</si>
  <si>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</si>
  <si>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</si>
  <si>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</si>
  <si>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</si>
  <si>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</si>
  <si>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</si>
  <si>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</si>
  <si>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</si>
  <si>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</si>
  <si>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</si>
  <si>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</si>
  <si>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</si>
  <si>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</si>
  <si>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</si>
  <si>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</si>
  <si>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</si>
  <si>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</si>
  <si>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</si>
  <si>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</si>
  <si>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</si>
  <si>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</si>
  <si>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</si>
  <si>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</si>
  <si>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</si>
  <si>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</si>
  <si>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</si>
  <si>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</si>
  <si>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</si>
  <si>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</si>
  <si>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</si>
  <si>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</si>
  <si>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</si>
  <si>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</si>
  <si>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</si>
  <si>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</si>
  <si>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</si>
  <si>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</si>
  <si>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</si>
  <si>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</si>
  <si>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</si>
  <si>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</si>
  <si>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</si>
  <si>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</si>
  <si>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</si>
  <si>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</si>
  <si>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</si>
  <si>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</si>
  <si>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</si>
  <si>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</si>
  <si>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</si>
  <si>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</si>
  <si>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</si>
  <si>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</si>
  <si>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</si>
  <si>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</si>
  <si>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</si>
  <si>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</si>
  <si>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</si>
  <si>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</si>
  <si>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</si>
  <si>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</si>
  <si>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</si>
  <si>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</si>
  <si>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</si>
  <si>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</si>
  <si>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</si>
  <si>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</si>
  <si>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</si>
  <si>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</si>
  <si>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</si>
  <si>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</si>
  <si>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</si>
  <si>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</si>
  <si>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</si>
  <si>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</si>
  <si>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</si>
  <si>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</si>
  <si>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</si>
  <si>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</si>
  <si>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</si>
  <si>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</si>
  <si>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</si>
  <si>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</si>
  <si>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</si>
  <si>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</si>
  <si>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</si>
  <si>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</si>
  <si>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</si>
  <si>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</si>
  <si>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</si>
  <si>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</si>
  <si>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</si>
  <si>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</si>
  <si>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</si>
  <si>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</si>
  <si>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</si>
  <si>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</si>
  <si>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</si>
  <si>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</si>
  <si>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</si>
  <si>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</si>
  <si>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</si>
  <si>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</si>
  <si>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</si>
  <si>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</si>
  <si>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</si>
  <si>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</si>
  <si>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</si>
  <si>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</si>
  <si>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</si>
  <si>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</si>
  <si>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</si>
  <si>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</si>
  <si>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</si>
  <si>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</si>
  <si>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</si>
  <si>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</si>
  <si>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</si>
  <si>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</si>
  <si>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</si>
  <si>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</si>
  <si>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</si>
  <si>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</si>
  <si>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</si>
  <si>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</si>
  <si>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</si>
  <si>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</si>
  <si>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</si>
  <si>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</si>
  <si>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</si>
  <si>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</si>
  <si>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</si>
  <si>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</si>
  <si>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</si>
  <si>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</si>
  <si>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</si>
  <si>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</si>
  <si>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</si>
  <si>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</si>
  <si>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</si>
  <si>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</si>
  <si>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</si>
  <si>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</si>
  <si>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</si>
  <si>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</si>
  <si>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</si>
  <si>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</si>
  <si>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</si>
  <si>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</si>
  <si>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</si>
  <si>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</si>
  <si>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</si>
  <si>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</si>
  <si>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</si>
  <si>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</si>
  <si>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</si>
  <si>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</si>
  <si>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</si>
  <si>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</si>
  <si>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</si>
  <si>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</si>
  <si>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</si>
  <si>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</si>
  <si>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</si>
  <si>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</si>
  <si>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</si>
  <si>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</si>
  <si>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</si>
  <si>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</si>
  <si>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</si>
  <si>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</si>
  <si>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</si>
  <si>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</si>
  <si>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</si>
  <si>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</si>
  <si>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</si>
  <si>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</si>
  <si>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</si>
  <si>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</si>
  <si>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</si>
  <si>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</si>
  <si>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</si>
  <si>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</si>
  <si>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</si>
  <si>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</si>
  <si>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</si>
  <si>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</si>
  <si>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</si>
  <si>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</si>
  <si>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</si>
  <si>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</si>
  <si>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</si>
  <si>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</si>
  <si>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</si>
  <si>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</si>
  <si>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</si>
  <si>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</si>
  <si>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</si>
  <si>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</si>
  <si>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</si>
  <si>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</si>
  <si>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</si>
  <si>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</si>
  <si>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</si>
  <si>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</si>
  <si>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</si>
  <si>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</si>
  <si>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</si>
  <si>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</si>
  <si>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</si>
  <si>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</si>
  <si>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</si>
  <si>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</si>
  <si>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</si>
  <si>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</si>
  <si>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</si>
  <si>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</si>
  <si>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</si>
  <si>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</si>
  <si>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</si>
  <si>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</si>
  <si>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</si>
  <si>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</si>
  <si>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</si>
  <si>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</si>
  <si>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</si>
  <si>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</si>
  <si>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</si>
  <si>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</si>
  <si>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</si>
  <si>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</si>
  <si>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</si>
  <si>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</si>
  <si>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</si>
  <si>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</si>
  <si>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</si>
  <si>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</si>
  <si>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</si>
  <si>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</si>
  <si>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</si>
  <si>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</si>
  <si>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</si>
  <si>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</si>
  <si>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</si>
  <si>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</si>
  <si>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</si>
  <si>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</si>
  <si>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</si>
  <si>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</si>
  <si>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</si>
  <si>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</si>
  <si>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</si>
  <si>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</si>
  <si>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</si>
  <si>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</si>
  <si>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</si>
  <si>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</si>
  <si>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</si>
  <si>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</si>
  <si>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</si>
  <si>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</si>
  <si>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</si>
  <si>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</si>
  <si>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</si>
  <si>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</si>
  <si>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</si>
  <si>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</si>
  <si>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</si>
  <si>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</si>
  <si>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</si>
  <si>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</si>
  <si>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</si>
  <si>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</si>
  <si>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</si>
  <si>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</si>
  <si>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</si>
  <si>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</si>
  <si>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</si>
  <si>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</si>
  <si>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</si>
  <si>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</si>
  <si>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</si>
  <si>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</si>
  <si>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</si>
  <si>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</si>
  <si>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</si>
  <si>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</si>
  <si>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</si>
  <si>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</si>
  <si>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</si>
  <si>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</si>
  <si>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</si>
  <si>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</si>
  <si>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</si>
  <si>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</si>
  <si>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</si>
  <si>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</si>
  <si>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</si>
  <si>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</si>
  <si>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</si>
  <si>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</si>
  <si>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</si>
  <si>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</si>
  <si>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</si>
  <si>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</si>
  <si>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</si>
  <si>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</si>
  <si>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</si>
  <si>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</si>
  <si>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</si>
  <si>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</si>
  <si>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</si>
  <si>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</si>
  <si>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</si>
  <si>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</si>
  <si>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</si>
  <si>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</si>
  <si>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</si>
  <si>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</si>
  <si>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</si>
  <si>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</si>
  <si>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</si>
  <si>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</si>
  <si>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</si>
  <si>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</si>
  <si>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</si>
  <si>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</si>
  <si>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</si>
  <si>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</si>
  <si>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</si>
  <si>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</si>
  <si>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</si>
  <si>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</si>
  <si>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</si>
  <si>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</si>
  <si>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</si>
  <si>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</si>
  <si>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</si>
  <si>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</si>
  <si>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</si>
  <si>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</si>
  <si>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</si>
  <si>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</si>
  <si>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</si>
  <si>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</si>
  <si>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</si>
  <si>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</si>
  <si>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</si>
  <si>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</si>
  <si>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</si>
  <si>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</si>
  <si>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</si>
  <si>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</si>
  <si>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</si>
  <si>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</si>
  <si>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</si>
  <si>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</si>
  <si>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</si>
  <si>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</si>
  <si>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</si>
  <si>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</si>
  <si>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</si>
  <si>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</si>
  <si>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</si>
  <si>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</si>
  <si>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</si>
  <si>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</si>
  <si>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</si>
  <si>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</si>
  <si>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</si>
  <si>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</si>
  <si>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</si>
  <si>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</si>
  <si>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</si>
  <si>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</si>
  <si>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</si>
  <si>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</si>
  <si>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</si>
  <si>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</si>
  <si>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</si>
  <si>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</si>
  <si>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</si>
  <si>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</si>
  <si>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</si>
  <si>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</si>
  <si>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</si>
  <si>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</si>
  <si>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</si>
  <si>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</si>
  <si>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</si>
  <si>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</si>
  <si>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</si>
  <si>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</si>
  <si>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</si>
  <si>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</si>
  <si>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</si>
  <si>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</si>
  <si>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</si>
  <si>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</si>
  <si>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</si>
  <si>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</si>
  <si>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</si>
  <si>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</si>
  <si>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</si>
  <si>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</si>
  <si>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</si>
  <si>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</si>
  <si>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</si>
  <si>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</si>
  <si>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</si>
  <si>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</si>
  <si>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</si>
  <si>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</si>
  <si>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</si>
  <si>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</si>
  <si>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</si>
  <si>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</si>
  <si>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</si>
  <si>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</si>
  <si>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</si>
  <si>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</si>
  <si>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</si>
  <si>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</si>
  <si>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</si>
  <si>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</si>
  <si>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</si>
  <si>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</si>
  <si>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</si>
  <si>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</si>
  <si>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</si>
  <si>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</si>
  <si>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</si>
  <si>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</si>
  <si>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</si>
  <si>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</si>
  <si>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</si>
  <si>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</si>
  <si>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</si>
  <si>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</si>
  <si>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</si>
  <si>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</si>
  <si>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</si>
  <si>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</si>
  <si>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</si>
  <si>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</si>
  <si>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</si>
  <si>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</si>
  <si>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</si>
  <si>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</si>
  <si>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</si>
  <si>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</si>
  <si>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</si>
  <si>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</si>
  <si>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</si>
  <si>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</si>
  <si>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</si>
  <si>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</si>
  <si>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</si>
  <si>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</si>
  <si>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</si>
  <si>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</si>
  <si>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</si>
  <si>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</si>
  <si>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</si>
  <si>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</si>
  <si>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</si>
  <si>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</si>
  <si>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</si>
  <si>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</si>
  <si>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</si>
  <si>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</si>
  <si>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</si>
  <si>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</si>
  <si>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</si>
  <si>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</si>
  <si>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</si>
  <si>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</si>
  <si>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</si>
  <si>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</si>
  <si>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</si>
  <si>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</si>
  <si>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</si>
  <si>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</si>
  <si>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</si>
  <si>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</si>
  <si>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</si>
  <si>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</si>
  <si>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</si>
  <si>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</si>
  <si>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</si>
  <si>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</si>
  <si>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</si>
  <si>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</si>
  <si>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</si>
  <si>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</si>
  <si>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</si>
  <si>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</si>
  <si>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</si>
  <si>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</si>
  <si>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</si>
  <si>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</si>
  <si>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</si>
  <si>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</si>
  <si>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</si>
  <si>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</si>
  <si>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</si>
  <si>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</si>
  <si>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</si>
  <si>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</si>
  <si>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</si>
  <si>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</si>
  <si>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</si>
  <si>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</si>
  <si>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</si>
  <si>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</si>
  <si>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</si>
  <si>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</si>
  <si>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</si>
  <si>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</si>
  <si>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</si>
  <si>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</si>
  <si>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</si>
  <si>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</si>
  <si>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</si>
  <si>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</si>
  <si>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</si>
  <si>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</si>
  <si>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</si>
  <si>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</si>
  <si>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</si>
  <si>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</si>
  <si>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</si>
  <si>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</si>
  <si>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</si>
  <si>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</si>
  <si>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</si>
  <si>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</si>
  <si>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</si>
  <si>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</si>
  <si>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</si>
  <si>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</si>
  <si>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</si>
  <si>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</si>
  <si>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</si>
  <si>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</si>
  <si>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</si>
  <si>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</si>
  <si>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</si>
  <si>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</si>
  <si>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</si>
  <si>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</si>
  <si>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</si>
  <si>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</si>
  <si>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</si>
  <si>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</si>
  <si>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</si>
  <si>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</si>
  <si>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</si>
  <si>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</si>
  <si>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</si>
  <si>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</si>
  <si>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</si>
  <si>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</si>
  <si>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</si>
  <si>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</si>
  <si>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</si>
  <si>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</si>
  <si>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</si>
  <si>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</si>
  <si>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</si>
  <si>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</si>
  <si>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</si>
  <si>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</si>
  <si>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</si>
  <si>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</si>
  <si>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</si>
  <si>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</si>
  <si>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</si>
  <si>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</si>
  <si>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</si>
  <si>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</si>
  <si>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</si>
  <si>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</si>
  <si>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</si>
  <si>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</si>
  <si>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</si>
  <si>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</si>
  <si>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</si>
  <si>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</si>
  <si>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</si>
  <si>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</si>
  <si>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</si>
  <si>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</si>
  <si>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</si>
  <si>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</si>
  <si>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</si>
  <si>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</si>
  <si>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</si>
  <si>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</si>
  <si>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</si>
  <si>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</si>
  <si>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</si>
  <si>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</si>
  <si>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</si>
  <si>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</si>
  <si>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</si>
  <si>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</si>
  <si>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</si>
  <si>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</si>
  <si>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</si>
  <si>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</si>
  <si>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</si>
  <si>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</si>
  <si>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</si>
  <si>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</si>
  <si>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</si>
  <si>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</si>
  <si>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</si>
  <si>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</si>
  <si>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</si>
  <si>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</si>
  <si>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</si>
  <si>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</si>
  <si>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</si>
  <si>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</si>
  <si>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</si>
  <si>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</si>
  <si>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</si>
  <si>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</si>
  <si>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</si>
  <si>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</si>
  <si>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</si>
  <si>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</si>
  <si>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</si>
  <si>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</si>
  <si>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</si>
  <si>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</si>
  <si>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</si>
  <si>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</si>
  <si>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</si>
  <si>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</si>
  <si>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</si>
  <si>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</si>
  <si>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</si>
  <si>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</si>
  <si>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</si>
  <si>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</si>
  <si>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</si>
  <si>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</si>
  <si>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</si>
  <si>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</si>
  <si>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</si>
  <si>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</si>
  <si>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</si>
  <si>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</si>
  <si>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</si>
  <si>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</si>
  <si>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</si>
  <si>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</si>
  <si>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</si>
  <si>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</si>
  <si>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</si>
  <si>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</si>
  <si>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</si>
  <si>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</si>
  <si>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</si>
  <si>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</si>
  <si>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</si>
  <si>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</si>
  <si>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</si>
  <si>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</si>
  <si>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</si>
  <si>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</si>
  <si>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</si>
  <si>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</si>
  <si>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</si>
  <si>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</si>
  <si>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</si>
  <si>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</si>
  <si>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</si>
  <si>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</si>
  <si>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</si>
  <si>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</si>
  <si>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</si>
  <si>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</si>
  <si>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</si>
  <si>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</si>
  <si>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</si>
  <si>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</si>
  <si>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</si>
  <si>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</si>
  <si>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</si>
  <si>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</si>
  <si>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</si>
  <si>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</si>
  <si>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</si>
  <si>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</si>
  <si>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</si>
  <si>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</si>
  <si>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</si>
  <si>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</si>
  <si>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</si>
  <si>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</si>
  <si>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</si>
  <si>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</si>
  <si>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</si>
  <si>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</si>
  <si>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</si>
  <si>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</si>
  <si>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</si>
  <si>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</si>
  <si>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</si>
  <si>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</si>
  <si>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</si>
  <si>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</si>
  <si>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</si>
  <si>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</si>
  <si>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</si>
  <si>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</si>
  <si>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</si>
  <si>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</si>
  <si>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</si>
  <si>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</si>
  <si>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</si>
  <si>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</si>
  <si>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</si>
  <si>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</si>
  <si>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</si>
  <si>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</si>
  <si>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</si>
  <si>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</si>
  <si>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</si>
  <si>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</si>
  <si>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</si>
  <si>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</si>
  <si>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</si>
  <si>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</si>
  <si>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</si>
  <si>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</si>
  <si>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</si>
  <si>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</si>
  <si>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</si>
  <si>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</si>
  <si>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</si>
  <si>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</si>
  <si>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</si>
  <si>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</si>
  <si>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</si>
  <si>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</si>
  <si>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</si>
  <si>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</si>
  <si>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</si>
  <si>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</si>
  <si>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</si>
  <si>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</si>
  <si>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</si>
  <si>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</si>
  <si>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</si>
  <si>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</si>
  <si>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</si>
  <si>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</si>
  <si>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</si>
  <si>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</si>
  <si>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</si>
  <si>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</si>
  <si>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</si>
  <si>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</si>
  <si>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</si>
  <si>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</si>
  <si>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</si>
  <si>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</si>
  <si>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</si>
  <si>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</si>
  <si>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</si>
  <si>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</si>
  <si>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</si>
  <si>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</si>
  <si>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</si>
  <si>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</si>
  <si>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</si>
  <si>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</si>
  <si>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</si>
  <si>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</si>
  <si>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</si>
  <si>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</si>
  <si>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</si>
  <si>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</si>
  <si>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</si>
  <si>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</si>
  <si>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</si>
  <si>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</si>
  <si>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</si>
  <si>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</si>
  <si>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</si>
  <si>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</si>
  <si>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</si>
  <si>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</si>
  <si>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</si>
  <si>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</si>
  <si>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</si>
  <si>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</si>
  <si>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</si>
  <si>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</si>
  <si>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</si>
  <si>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</si>
  <si>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</si>
  <si>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</si>
  <si>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</si>
  <si>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</si>
  <si>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</si>
  <si>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</si>
  <si>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</si>
  <si>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</si>
  <si>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</si>
  <si>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</si>
  <si>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</si>
  <si>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</si>
  <si>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</si>
  <si>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</si>
  <si>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</si>
  <si>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</si>
  <si>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</si>
  <si>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</si>
  <si>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</si>
  <si>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</si>
  <si>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</si>
  <si>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</si>
  <si>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</si>
  <si>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</si>
  <si>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</si>
  <si>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</si>
  <si>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</si>
  <si>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</si>
  <si>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</si>
  <si>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</si>
  <si>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</si>
  <si>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</si>
  <si>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</si>
  <si>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</si>
  <si>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</si>
  <si>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</si>
  <si>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</si>
  <si>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</si>
  <si>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</si>
  <si>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</si>
  <si>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</si>
  <si>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</si>
  <si>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</si>
  <si>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</si>
  <si>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</si>
  <si>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</si>
  <si>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</si>
  <si>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</si>
  <si>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</si>
  <si>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</si>
  <si>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</si>
  <si>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</si>
  <si>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</si>
  <si>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</si>
  <si>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</si>
  <si>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</si>
  <si>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</si>
  <si>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</si>
  <si>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</si>
  <si>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</si>
  <si>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</si>
  <si>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</si>
  <si>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</si>
  <si>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</si>
  <si>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</si>
  <si>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</si>
  <si>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</si>
  <si>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</si>
  <si>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</si>
  <si>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</si>
  <si>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</si>
  <si>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</si>
  <si>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</si>
  <si>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</si>
  <si>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</si>
  <si>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</si>
  <si>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</si>
  <si>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</si>
  <si>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</si>
  <si>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</si>
  <si>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</si>
  <si>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</si>
  <si>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</si>
  <si>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</si>
  <si>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</si>
  <si>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</si>
  <si>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</si>
  <si>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</si>
  <si>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</si>
  <si>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</si>
  <si>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</si>
  <si>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</si>
  <si>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</si>
  <si>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</si>
  <si>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</si>
  <si>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</si>
  <si>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</si>
  <si>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</si>
  <si>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</si>
  <si>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</si>
  <si>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</si>
  <si>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</si>
  <si>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</si>
  <si>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</si>
  <si>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</si>
  <si>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</si>
  <si>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</si>
  <si>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</si>
  <si>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</si>
  <si>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</si>
  <si>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</si>
  <si>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</si>
  <si>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</si>
  <si>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</si>
  <si>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</si>
  <si>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</si>
  <si>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</si>
  <si>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</si>
  <si>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</si>
  <si>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</si>
  <si>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</si>
  <si>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</si>
  <si>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</si>
  <si>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</si>
  <si>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</si>
  <si>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</si>
  <si>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</si>
  <si>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</si>
  <si>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</si>
  <si>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</si>
  <si>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</si>
  <si>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</si>
  <si>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</si>
  <si>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</si>
  <si>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</si>
  <si>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</si>
  <si>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</si>
  <si>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</si>
  <si>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</si>
  <si>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</si>
  <si>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</si>
  <si>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</si>
  <si>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</si>
  <si>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</si>
  <si>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</si>
  <si>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</si>
  <si>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</si>
  <si>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</si>
  <si>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</si>
  <si>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</si>
  <si>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</si>
  <si>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</si>
  <si>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</si>
  <si>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</si>
  <si>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</si>
  <si>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</si>
  <si>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</si>
  <si>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</si>
  <si>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</si>
  <si>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</si>
  <si>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</si>
  <si>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</si>
  <si>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</si>
  <si>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</si>
  <si>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</si>
  <si>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</si>
  <si>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</si>
  <si>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</si>
  <si>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</si>
  <si>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</si>
  <si>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</si>
  <si>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</si>
  <si>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</si>
  <si>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</si>
  <si>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</si>
  <si>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</si>
  <si>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</si>
  <si>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</si>
  <si>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</si>
  <si>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</si>
  <si>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</si>
  <si>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</si>
  <si>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</si>
  <si>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</si>
  <si>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</si>
  <si>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</si>
  <si>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</si>
  <si>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</si>
  <si>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</si>
  <si>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</si>
  <si>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</si>
  <si>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</si>
  <si>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</si>
  <si>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</si>
  <si>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</si>
  <si>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</si>
  <si>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</si>
  <si>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</si>
  <si>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</si>
  <si>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</si>
  <si>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</si>
  <si>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</si>
  <si>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</si>
  <si>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</si>
  <si>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</si>
  <si>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</si>
  <si>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</si>
  <si>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</si>
  <si>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</si>
  <si>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</si>
  <si>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</si>
  <si>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</si>
  <si>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</si>
  <si>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</si>
  <si>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</si>
  <si>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</si>
  <si>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</si>
  <si>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</si>
  <si>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</si>
  <si>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</si>
  <si>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</si>
  <si>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</si>
  <si>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</si>
  <si>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</si>
  <si>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</si>
  <si>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</si>
  <si>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</si>
  <si>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</si>
  <si>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</si>
  <si>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</si>
  <si>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</si>
  <si>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</si>
  <si>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</si>
  <si>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</si>
  <si>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</si>
  <si>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</si>
  <si>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</si>
  <si>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</si>
  <si>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</si>
  <si>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</si>
  <si>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</si>
  <si>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</si>
  <si>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</si>
  <si>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</si>
  <si>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</si>
  <si>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</si>
  <si>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</si>
  <si>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</si>
  <si>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</si>
  <si>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</si>
  <si>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</si>
  <si>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</si>
  <si>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</si>
  <si>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</si>
  <si>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</si>
  <si>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</si>
  <si>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</si>
  <si>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</si>
  <si>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</si>
  <si>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</si>
  <si>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</si>
  <si>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</si>
  <si>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</si>
  <si>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</si>
  <si>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</si>
  <si>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</si>
  <si>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</si>
  <si>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</si>
  <si>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</si>
  <si>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</si>
  <si>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</si>
  <si>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</si>
  <si>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</si>
  <si>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</si>
  <si>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</si>
  <si>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</si>
  <si>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</si>
  <si>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</si>
  <si>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</si>
  <si>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</si>
  <si>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</si>
  <si>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</si>
  <si>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</si>
  <si>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</si>
  <si>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</si>
  <si>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</si>
  <si>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</si>
  <si>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</si>
  <si>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</si>
  <si>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</si>
  <si>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</si>
  <si>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</si>
  <si>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</si>
  <si>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</si>
  <si>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</si>
  <si>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</si>
  <si>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</si>
  <si>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</si>
  <si>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</si>
  <si>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</si>
  <si>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</si>
  <si>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</si>
  <si>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</si>
  <si>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</si>
  <si>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</si>
  <si>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</si>
  <si>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</si>
  <si>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</si>
  <si>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</si>
  <si>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</si>
  <si>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</si>
  <si>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</si>
  <si>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</si>
  <si>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</si>
  <si>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</si>
  <si>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</si>
  <si>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</si>
  <si>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</si>
  <si>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</si>
  <si>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</si>
  <si>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</si>
  <si>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</si>
  <si>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</si>
  <si>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</si>
  <si>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</si>
  <si>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</si>
  <si>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</si>
  <si>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</si>
  <si>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</si>
  <si>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</si>
  <si>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</si>
  <si>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</si>
  <si>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</si>
  <si>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</si>
  <si>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</si>
  <si>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</si>
  <si>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</si>
  <si>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</si>
  <si>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</si>
  <si>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</si>
  <si>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</si>
  <si>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</si>
  <si>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</si>
  <si>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</si>
  <si>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</si>
  <si>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</si>
  <si>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</si>
  <si>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</si>
  <si>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</si>
  <si>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</si>
  <si>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</si>
  <si>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</si>
  <si>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</si>
  <si>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</si>
  <si>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</si>
  <si>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</si>
  <si>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</si>
  <si>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</si>
  <si>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</si>
  <si>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</si>
  <si>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</si>
  <si>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</si>
  <si>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</si>
  <si>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</si>
  <si>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</si>
  <si>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</si>
  <si>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</si>
  <si>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</si>
  <si>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</si>
  <si>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</si>
  <si>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</si>
  <si>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</si>
  <si>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</si>
  <si>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</si>
  <si>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</si>
  <si>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</si>
  <si>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</si>
  <si>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</si>
  <si>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</si>
  <si>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</si>
  <si>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</si>
  <si>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</si>
  <si>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</si>
  <si>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</si>
  <si>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</si>
  <si>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</si>
  <si>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</si>
  <si>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</si>
  <si>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</si>
  <si>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</si>
  <si>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</si>
  <si>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</si>
  <si>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</si>
  <si>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</si>
  <si>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</si>
  <si>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</si>
  <si>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</si>
  <si>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</si>
  <si>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</si>
  <si>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</si>
  <si>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</si>
  <si>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</si>
  <si>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</si>
  <si>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</si>
  <si>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</si>
  <si>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</si>
  <si>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</si>
  <si>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</si>
  <si>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</si>
  <si>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</si>
  <si>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</si>
  <si>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</si>
  <si>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</si>
  <si>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</si>
  <si>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</si>
  <si>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</si>
  <si>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</si>
  <si>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</si>
  <si>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</si>
  <si>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</si>
  <si>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</si>
  <si>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</si>
  <si>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</si>
  <si>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</si>
  <si>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</si>
  <si>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</si>
  <si>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</si>
  <si>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</si>
  <si>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</si>
  <si>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</si>
  <si>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</si>
  <si>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</si>
  <si>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</si>
  <si>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</si>
  <si>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</si>
  <si>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</si>
  <si>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</si>
  <si>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</si>
  <si>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</si>
  <si>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</si>
  <si>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</si>
  <si>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</si>
  <si>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</si>
  <si>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</si>
  <si>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</si>
  <si>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</si>
  <si>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</si>
  <si>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</si>
  <si>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</si>
  <si>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</si>
  <si>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</si>
  <si>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</si>
  <si>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</si>
  <si>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</si>
  <si>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</si>
  <si>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</si>
  <si>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</si>
  <si>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</si>
  <si>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</si>
  <si>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</si>
  <si>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</si>
  <si>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</si>
  <si>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</si>
  <si>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</si>
  <si>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</si>
  <si>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</si>
  <si>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</si>
  <si>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</si>
  <si>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</si>
  <si>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</si>
  <si>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</si>
  <si>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</si>
  <si>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</si>
  <si>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</si>
  <si>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</si>
  <si>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</si>
  <si>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</si>
  <si>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</si>
  <si>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</si>
  <si>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</si>
  <si>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</si>
  <si>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</si>
  <si>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</si>
  <si>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</si>
  <si>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</si>
  <si>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</si>
  <si>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</si>
  <si>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</si>
  <si>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</si>
  <si>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</si>
  <si>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</si>
  <si>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</si>
  <si>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</si>
  <si>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</si>
  <si>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</si>
  <si>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</si>
  <si>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</si>
  <si>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</si>
  <si>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</si>
  <si>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</si>
  <si>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</si>
  <si>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</si>
  <si>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</si>
  <si>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</si>
  <si>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</si>
  <si>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</si>
  <si>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</si>
  <si>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</si>
  <si>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</si>
  <si>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</si>
  <si>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</si>
  <si>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</si>
  <si>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</si>
  <si>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</si>
  <si>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</si>
  <si>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</si>
  <si>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</si>
  <si>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</si>
  <si>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</si>
  <si>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</si>
  <si>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</si>
  <si>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</si>
  <si>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</si>
  <si>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</si>
  <si>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</si>
  <si>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</si>
  <si>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</si>
  <si>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</si>
  <si>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</si>
  <si>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</si>
  <si>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</si>
  <si>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</si>
  <si>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</si>
  <si>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</si>
  <si>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</si>
  <si>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</si>
  <si>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</si>
  <si>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</si>
  <si>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</si>
  <si>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</si>
  <si>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</si>
  <si>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</si>
  <si>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</si>
  <si>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</si>
  <si>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</si>
  <si>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</si>
  <si>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</si>
  <si>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</si>
  <si>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</si>
  <si>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</si>
  <si>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</si>
  <si>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</si>
  <si>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</si>
  <si>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</si>
  <si>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</si>
  <si>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</si>
  <si>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</si>
  <si>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</si>
  <si>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</si>
  <si>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</si>
  <si>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</si>
  <si>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</si>
  <si>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</si>
  <si>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</si>
  <si>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</si>
  <si>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</si>
  <si>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</si>
  <si>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</si>
  <si>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</si>
  <si>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</si>
  <si>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</si>
  <si>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</si>
  <si>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</si>
  <si>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</si>
  <si>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</si>
  <si>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</si>
  <si>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</si>
  <si>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</si>
  <si>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</si>
  <si>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</si>
  <si>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</si>
  <si>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</si>
  <si>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</si>
  <si>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</si>
  <si>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</si>
  <si>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</si>
  <si>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</si>
  <si>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</si>
  <si>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</si>
  <si>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</si>
  <si>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</si>
  <si>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</si>
  <si>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</si>
  <si>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</si>
  <si>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</si>
  <si>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</si>
  <si>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</si>
  <si>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</si>
  <si>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</si>
  <si>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</si>
  <si>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</si>
  <si>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</si>
  <si>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</si>
  <si>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</si>
  <si>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</si>
  <si>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</si>
  <si>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</si>
  <si>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</si>
  <si>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</si>
  <si>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</si>
  <si>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</si>
  <si>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</si>
  <si>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</si>
  <si>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</si>
  <si>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</si>
  <si>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</si>
  <si>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</si>
  <si>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</si>
  <si>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</si>
  <si>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</si>
  <si>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</si>
  <si>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</si>
  <si>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</si>
  <si>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</si>
  <si>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</si>
  <si>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</si>
  <si>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</si>
  <si>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</si>
  <si>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</si>
  <si>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</si>
  <si>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</si>
  <si>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</si>
  <si>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</si>
  <si>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</si>
  <si>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</si>
  <si>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</si>
  <si>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</si>
  <si>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</si>
  <si>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</si>
  <si>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</si>
  <si>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</si>
  <si>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</si>
  <si>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</si>
  <si>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</si>
  <si>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</si>
  <si>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</si>
  <si>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</si>
  <si>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</si>
  <si>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</si>
  <si>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</si>
  <si>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</si>
  <si>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</si>
  <si>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</si>
  <si>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</si>
  <si>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</si>
  <si>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</si>
  <si>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</si>
  <si>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</si>
  <si>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</si>
  <si>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</si>
  <si>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</si>
  <si>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</si>
  <si>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</si>
  <si>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</si>
  <si>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</si>
  <si>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</si>
  <si>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</si>
  <si>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</si>
  <si>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</si>
  <si>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</si>
  <si>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</si>
  <si>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</si>
  <si>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</si>
  <si>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</si>
  <si>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</si>
  <si>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</si>
  <si>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</si>
  <si>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</si>
  <si>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</si>
  <si>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</si>
  <si>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</si>
  <si>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</si>
  <si>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</si>
  <si>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</si>
  <si>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</si>
  <si>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</si>
  <si>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</si>
  <si>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</si>
  <si>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</si>
  <si>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</si>
  <si>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</si>
  <si>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</si>
  <si>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</si>
  <si>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</si>
  <si>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</si>
  <si>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</si>
  <si>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</si>
  <si>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</si>
  <si>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</si>
  <si>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</si>
  <si>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</si>
  <si>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</si>
  <si>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</si>
  <si>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</si>
  <si>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</si>
  <si>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</si>
  <si>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</si>
  <si>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</si>
  <si>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</si>
  <si>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</si>
  <si>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</si>
  <si>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</si>
  <si>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</si>
  <si>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</si>
  <si>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</si>
  <si>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</si>
  <si>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</si>
  <si>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</si>
  <si>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</si>
  <si>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</si>
  <si>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</si>
  <si>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</si>
  <si>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</si>
  <si>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</si>
  <si>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</si>
  <si>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</si>
  <si>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</si>
  <si>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</si>
  <si>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</si>
  <si>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</si>
  <si>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</si>
  <si>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</si>
  <si>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</si>
  <si>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</si>
  <si>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</si>
  <si>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</si>
  <si>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</si>
  <si>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</si>
  <si>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</si>
  <si>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</si>
  <si>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</si>
  <si>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</si>
  <si>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</si>
  <si>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</si>
  <si>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</si>
  <si>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</si>
  <si>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</si>
  <si>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</si>
  <si>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</si>
  <si>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</si>
  <si>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</si>
  <si>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</si>
  <si>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</si>
  <si>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</si>
  <si>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</si>
  <si>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</si>
  <si>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</si>
  <si>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</si>
  <si>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</si>
  <si>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</si>
  <si>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</si>
  <si>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</si>
  <si>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</si>
  <si>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</si>
  <si>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</si>
  <si>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</si>
  <si>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</si>
  <si>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</si>
  <si>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</si>
  <si>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</si>
  <si>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</si>
  <si>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</si>
  <si>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</si>
  <si>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</si>
  <si>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</si>
  <si>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</si>
  <si>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</si>
  <si>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</si>
  <si>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</si>
  <si>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</si>
  <si>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</si>
  <si>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</si>
  <si>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</si>
  <si>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</si>
  <si>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</si>
  <si>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</si>
  <si>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</si>
  <si>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</si>
  <si>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</si>
  <si>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</si>
  <si>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</si>
  <si>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</si>
  <si>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</si>
  <si>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</si>
  <si>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</si>
  <si>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</si>
  <si>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</si>
  <si>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</si>
  <si>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</si>
  <si>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</si>
  <si>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</si>
  <si>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</si>
  <si>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</si>
  <si>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</si>
  <si>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</si>
  <si>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</si>
  <si>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</si>
  <si>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</si>
  <si>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</si>
  <si>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</si>
  <si>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</si>
  <si>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</si>
  <si>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</si>
  <si>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</si>
  <si>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</si>
  <si>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</si>
  <si>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</si>
  <si>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</si>
  <si>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</si>
  <si>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</si>
  <si>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</si>
  <si>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</si>
  <si>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</si>
  <si>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</si>
  <si>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</si>
  <si>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</si>
  <si>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</si>
  <si>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</si>
  <si>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</si>
  <si>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</si>
  <si>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</si>
  <si>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</si>
  <si>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</si>
  <si>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</si>
  <si>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</si>
  <si>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</si>
  <si>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</si>
  <si>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</si>
  <si>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</si>
  <si>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</si>
  <si>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</si>
  <si>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</si>
  <si>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</si>
  <si>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</si>
  <si>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</si>
  <si>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</si>
  <si>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</si>
  <si>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</si>
  <si>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</si>
  <si>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</si>
  <si>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</si>
  <si>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</si>
  <si>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</si>
  <si>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</si>
  <si>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</si>
  <si>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</si>
  <si>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</si>
  <si>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</si>
  <si>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</si>
  <si>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</si>
  <si>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</si>
  <si>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</si>
  <si>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</si>
  <si>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</si>
  <si>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</si>
  <si>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</si>
  <si>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</si>
  <si>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</si>
  <si>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</si>
  <si>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</si>
  <si>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</si>
  <si>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</si>
  <si>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</si>
  <si>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</si>
  <si>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</si>
  <si>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</si>
  <si>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</si>
  <si>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</si>
  <si>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</si>
  <si>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</si>
  <si>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</si>
  <si>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</si>
  <si>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</si>
  <si>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</si>
  <si>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</si>
  <si>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</si>
  <si>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</si>
  <si>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</si>
  <si>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</si>
  <si>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</si>
  <si>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</si>
  <si>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</si>
  <si>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</si>
  <si>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</si>
  <si>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</si>
  <si>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</si>
  <si>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</si>
  <si>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</si>
  <si>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</si>
  <si>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</si>
  <si>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</si>
  <si>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</si>
  <si>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</si>
  <si>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</si>
  <si>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</si>
  <si>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</si>
  <si>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</si>
  <si>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</si>
  <si>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</si>
  <si>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</si>
  <si>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</si>
  <si>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</si>
  <si>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</si>
  <si>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</si>
  <si>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</si>
  <si>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</si>
  <si>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</si>
  <si>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</si>
  <si>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</si>
  <si>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</si>
  <si>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</si>
  <si>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</si>
  <si>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</si>
  <si>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</si>
  <si>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</si>
  <si>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</si>
  <si>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</si>
  <si>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</si>
  <si>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</si>
  <si>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</si>
  <si>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</si>
  <si>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</si>
  <si>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</si>
  <si>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</si>
  <si>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</si>
  <si>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</si>
  <si>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</si>
  <si>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</si>
  <si>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</si>
  <si>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</si>
  <si>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</si>
  <si>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</si>
  <si>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</si>
  <si>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</si>
  <si>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</si>
  <si>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</si>
  <si>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</si>
  <si>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</si>
  <si>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</si>
  <si>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</si>
  <si>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</si>
  <si>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</si>
  <si>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</si>
  <si>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</si>
  <si>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</si>
  <si>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</si>
  <si>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</si>
  <si>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</si>
  <si>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</si>
  <si>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</si>
  <si>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</si>
  <si>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</si>
  <si>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</si>
  <si>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</si>
  <si>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</si>
  <si>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</si>
  <si>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</si>
  <si>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</si>
  <si>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</si>
  <si>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</si>
  <si>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</si>
  <si>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</si>
  <si>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</si>
  <si>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</si>
  <si>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</si>
  <si>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</si>
  <si>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</si>
  <si>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</si>
  <si>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</si>
  <si>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</si>
  <si>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</si>
  <si>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</si>
  <si>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</si>
  <si>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</si>
  <si>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</si>
  <si>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</si>
  <si>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</si>
  <si>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</si>
  <si>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</si>
  <si>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</si>
  <si>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</si>
  <si>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</si>
  <si>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</si>
  <si>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</si>
  <si>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</si>
  <si>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</si>
  <si>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</si>
  <si>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</si>
  <si>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</si>
  <si>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</si>
  <si>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</si>
  <si>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</si>
  <si>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</si>
  <si>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</si>
  <si>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</si>
  <si>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</si>
  <si>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</si>
  <si>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</si>
  <si>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</si>
  <si>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</si>
  <si>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</si>
  <si>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</si>
  <si>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</si>
  <si>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</si>
  <si>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</si>
  <si>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</si>
  <si>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</si>
  <si>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</si>
  <si>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</si>
  <si>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</si>
  <si>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</si>
  <si>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</si>
  <si>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</si>
  <si>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</si>
  <si>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</si>
  <si>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</si>
  <si>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</si>
  <si>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</si>
  <si>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</si>
  <si>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</si>
  <si>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</si>
  <si>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</si>
  <si>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</si>
  <si>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</si>
  <si>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</si>
  <si>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</si>
  <si>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</si>
  <si>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</si>
  <si>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</si>
  <si>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</si>
  <si>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</si>
  <si>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</si>
  <si>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</si>
  <si>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</si>
  <si>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</si>
  <si>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</si>
  <si>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</si>
  <si>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</si>
  <si>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</si>
  <si>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</si>
  <si>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</si>
  <si>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</si>
  <si>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</si>
  <si>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</si>
  <si>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</si>
  <si>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</si>
  <si>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</si>
  <si>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</si>
  <si>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</si>
  <si>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</si>
  <si>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</si>
  <si>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</si>
  <si>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</si>
  <si>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</si>
  <si>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</si>
  <si>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</si>
  <si>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</si>
  <si>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</si>
  <si>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</si>
  <si>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</si>
  <si>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</si>
  <si>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</si>
  <si>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</si>
  <si>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</si>
  <si>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</si>
  <si>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</si>
  <si>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</si>
  <si>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</si>
  <si>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</si>
  <si>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</si>
  <si>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</si>
  <si>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</si>
  <si>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</si>
  <si>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</si>
  <si>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</si>
  <si>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</si>
  <si>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</si>
  <si>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</si>
  <si>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</si>
  <si>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</si>
  <si>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</si>
  <si>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</si>
  <si>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</si>
  <si>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</si>
  <si>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</si>
  <si>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</si>
  <si>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</si>
  <si>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</si>
  <si>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</si>
  <si>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</si>
  <si>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</si>
  <si>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</si>
  <si>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</si>
  <si>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</si>
  <si>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</si>
  <si>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</si>
  <si>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</si>
  <si>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</si>
  <si>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</si>
  <si>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</si>
  <si>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</si>
  <si>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</si>
  <si>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</si>
  <si>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</si>
  <si>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</si>
  <si>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</si>
  <si>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</si>
  <si>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</si>
  <si>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</si>
  <si>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</si>
  <si>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</si>
  <si>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</si>
  <si>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</si>
  <si>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</si>
  <si>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</si>
  <si>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</si>
  <si>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</si>
  <si>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</si>
  <si>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</si>
  <si>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</si>
  <si>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</si>
  <si>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</si>
  <si>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</si>
  <si>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</si>
  <si>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</si>
  <si>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</si>
  <si>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</si>
  <si>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</si>
  <si>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</si>
  <si>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</si>
  <si>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</si>
  <si>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</si>
  <si>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</si>
  <si>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</si>
  <si>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</si>
  <si>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</si>
  <si>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</si>
  <si>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</si>
  <si>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</si>
  <si>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</si>
  <si>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</si>
  <si>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</si>
  <si>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</si>
  <si>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</si>
  <si>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</si>
  <si>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</si>
  <si>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</si>
  <si>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</si>
  <si>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</si>
  <si>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</si>
  <si>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</si>
  <si>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</si>
  <si>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</si>
  <si>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</si>
  <si>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</si>
  <si>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</si>
  <si>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</si>
  <si>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</si>
  <si>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</si>
  <si>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</si>
  <si>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</si>
  <si>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</si>
  <si>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</si>
  <si>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</si>
  <si>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</si>
  <si>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</si>
  <si>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</si>
  <si>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</si>
  <si>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</si>
  <si>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</si>
  <si>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</si>
  <si>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</si>
  <si>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</si>
  <si>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</si>
  <si>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</si>
  <si>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</si>
  <si>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</si>
  <si>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</si>
  <si>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</si>
  <si>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</si>
  <si>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</si>
  <si>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</si>
  <si>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</si>
  <si>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</si>
  <si>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</si>
  <si>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</si>
  <si>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</si>
  <si>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</si>
  <si>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</si>
  <si>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</si>
  <si>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</si>
  <si>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</si>
  <si>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</si>
  <si>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</si>
  <si>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</si>
  <si>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</si>
  <si>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</si>
  <si>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</si>
  <si>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</si>
  <si>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</si>
  <si>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</si>
  <si>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</si>
  <si>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</si>
  <si>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</si>
  <si>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</si>
  <si>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</si>
  <si>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</si>
  <si>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</si>
  <si>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</si>
  <si>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</si>
  <si>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</si>
  <si>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</si>
  <si>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</si>
  <si>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</si>
  <si>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</si>
  <si>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</si>
  <si>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</si>
  <si>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</si>
  <si>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</si>
  <si>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</si>
  <si>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</si>
  <si>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</si>
  <si>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</si>
  <si>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</si>
  <si>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</si>
  <si>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</si>
  <si>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</si>
  <si>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</si>
  <si>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</si>
  <si>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</si>
  <si>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</si>
  <si>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</si>
  <si>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</si>
  <si>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</si>
  <si>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</si>
  <si>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</si>
  <si>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</si>
  <si>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</si>
  <si>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</si>
  <si>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</si>
  <si>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</si>
  <si>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</si>
  <si>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</si>
  <si>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</si>
  <si>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</si>
  <si>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</si>
  <si>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</si>
  <si>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</si>
  <si>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</si>
  <si>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</si>
  <si>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</si>
  <si>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</si>
  <si>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</si>
  <si>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</si>
  <si>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</si>
  <si>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</si>
  <si>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</si>
  <si>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</si>
  <si>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</si>
  <si>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</si>
  <si>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</si>
  <si>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</si>
  <si>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</si>
  <si>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</si>
  <si>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</si>
  <si>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</si>
  <si>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</si>
  <si>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</si>
  <si>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</si>
  <si>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</si>
  <si>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</si>
  <si>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</si>
  <si>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</si>
  <si>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</si>
  <si>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</si>
  <si>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</si>
  <si>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</si>
  <si>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</si>
  <si>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</si>
  <si>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</si>
  <si>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</si>
  <si>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</si>
  <si>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</si>
  <si>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</si>
  <si>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</si>
  <si>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</si>
  <si>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</si>
  <si>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</si>
  <si>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</si>
  <si>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</si>
  <si>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</si>
  <si>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</si>
  <si>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</si>
  <si>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</si>
  <si>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</si>
  <si>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</si>
  <si>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</si>
  <si>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</si>
  <si>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</si>
  <si>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</si>
  <si>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</si>
  <si>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</si>
  <si>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</si>
  <si>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</si>
  <si>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</si>
  <si>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</si>
  <si>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</si>
  <si>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</si>
  <si>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</si>
  <si>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</si>
  <si>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</si>
  <si>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</si>
  <si>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</si>
  <si>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</si>
  <si>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</si>
  <si>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</si>
  <si>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</si>
  <si>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</si>
  <si>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</si>
  <si>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</si>
  <si>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</si>
  <si>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</si>
  <si>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</si>
  <si>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</si>
  <si>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</si>
  <si>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</si>
  <si>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</si>
  <si>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</si>
  <si>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</si>
  <si>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</si>
  <si>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</si>
  <si>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</si>
  <si>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</si>
  <si>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</si>
  <si>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</si>
  <si>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</si>
  <si>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</si>
  <si>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</si>
  <si>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</si>
  <si>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</si>
  <si>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</si>
  <si>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</si>
  <si>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</si>
  <si>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</si>
  <si>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</si>
  <si>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</si>
  <si>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</si>
  <si>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</si>
  <si>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</si>
  <si>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</si>
  <si>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</si>
  <si>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</si>
  <si>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</si>
  <si>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</si>
  <si>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</si>
  <si>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</si>
  <si>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</si>
  <si>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</si>
  <si>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</si>
  <si>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</si>
  <si>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</si>
  <si>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</si>
  <si>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</si>
  <si>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</si>
  <si>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</si>
  <si>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</si>
  <si>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</si>
  <si>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</si>
  <si>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</si>
  <si>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</si>
  <si>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</si>
  <si>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</si>
  <si>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</si>
  <si>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</si>
  <si>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</si>
  <si>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</si>
  <si>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</si>
  <si>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</si>
  <si>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</si>
  <si>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</si>
  <si>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</si>
  <si>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</si>
  <si>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</si>
  <si>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</si>
  <si>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</si>
  <si>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</si>
  <si>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</si>
  <si>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</si>
  <si>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</si>
  <si>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</si>
  <si>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</si>
  <si>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</si>
  <si>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</si>
  <si>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</si>
  <si>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</si>
  <si>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</si>
  <si>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</si>
  <si>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</si>
  <si>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</si>
  <si>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</si>
  <si>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</si>
  <si>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</si>
  <si>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</si>
  <si>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</si>
  <si>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</si>
  <si>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</si>
  <si>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</si>
  <si>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</si>
  <si>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</si>
  <si>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</si>
  <si>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</si>
  <si>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</si>
  <si>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</si>
  <si>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</si>
  <si>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</si>
  <si>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</si>
  <si>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</si>
  <si>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</si>
  <si>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</si>
  <si>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</si>
  <si>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</si>
  <si>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</si>
  <si>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</si>
  <si>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</si>
  <si>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</si>
  <si>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</si>
  <si>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</si>
  <si>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</si>
  <si>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</si>
  <si>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</si>
  <si>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</si>
  <si>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</si>
  <si>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</si>
  <si>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</si>
  <si>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</si>
  <si>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</si>
  <si>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</si>
  <si>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</si>
  <si>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</si>
  <si>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</si>
  <si>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</si>
  <si>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</si>
  <si>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</si>
  <si>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</si>
  <si>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</si>
  <si>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</si>
  <si>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</si>
  <si>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</si>
  <si>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</si>
  <si>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</si>
  <si>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</si>
  <si>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</si>
  <si>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</si>
  <si>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</si>
  <si>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</si>
  <si>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</si>
  <si>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</si>
  <si>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</si>
  <si>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</si>
  <si>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</si>
  <si>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</si>
  <si>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</si>
  <si>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</si>
  <si>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</si>
  <si>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</si>
  <si>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</si>
  <si>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</si>
  <si>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</si>
  <si>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</si>
  <si>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</si>
  <si>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</si>
  <si>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</si>
  <si>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</si>
  <si>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</si>
  <si>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</si>
  <si>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</si>
  <si>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</si>
  <si>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</si>
  <si>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</si>
  <si>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</si>
  <si>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</si>
  <si>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</si>
  <si>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</si>
  <si>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</si>
  <si>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</si>
  <si>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</si>
  <si>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</si>
  <si>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</si>
  <si>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</si>
  <si>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</si>
  <si>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</si>
  <si>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</si>
  <si>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</si>
  <si>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</si>
  <si>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</si>
  <si>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</si>
  <si>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</si>
  <si>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</si>
  <si>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</si>
  <si>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</si>
  <si>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</si>
  <si>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</si>
  <si>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</si>
  <si>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</si>
  <si>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</si>
  <si>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</si>
  <si>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</si>
  <si>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</si>
  <si>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</si>
  <si>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</si>
  <si>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</si>
  <si>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</si>
  <si>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</si>
  <si>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</si>
  <si>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</si>
  <si>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</si>
  <si>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</si>
  <si>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</si>
  <si>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</si>
  <si>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</si>
  <si>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</si>
  <si>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</si>
  <si>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</si>
  <si>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</si>
  <si>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</si>
  <si>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</si>
  <si>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</si>
  <si>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</si>
  <si>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</si>
  <si>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</si>
  <si>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</si>
  <si>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</si>
  <si>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</si>
  <si>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</si>
  <si>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</si>
  <si>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</si>
  <si>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</si>
  <si>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</si>
  <si>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</si>
  <si>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</si>
  <si>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</si>
  <si>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</si>
  <si>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</si>
  <si>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</si>
  <si>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</si>
  <si>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</si>
  <si>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</si>
  <si>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</si>
  <si>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</si>
  <si>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</si>
  <si>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</si>
  <si>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</si>
  <si>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</si>
  <si>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</si>
  <si>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</si>
  <si>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</si>
  <si>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</si>
  <si>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</si>
  <si>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</si>
  <si>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</si>
  <si>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</si>
  <si>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</si>
  <si>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</si>
  <si>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</si>
  <si>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</si>
  <si>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</si>
  <si>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</si>
  <si>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</si>
  <si>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</si>
  <si>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</si>
  <si>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</si>
  <si>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</si>
  <si>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</si>
  <si>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</si>
  <si>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</si>
  <si>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</si>
  <si>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</si>
  <si>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</si>
  <si>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</si>
  <si>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</si>
  <si>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</si>
  <si>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</si>
  <si>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</si>
  <si>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</si>
  <si>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</si>
  <si>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</si>
  <si>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</si>
  <si>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</si>
  <si>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</si>
  <si>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</si>
  <si>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</si>
  <si>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</si>
  <si>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</si>
  <si>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</si>
  <si>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</si>
  <si>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</si>
  <si>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</si>
  <si>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</si>
  <si>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</si>
  <si>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</si>
  <si>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</si>
  <si>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</si>
  <si>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</si>
  <si>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</si>
  <si>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</si>
  <si>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</si>
  <si>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</si>
  <si>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</si>
  <si>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</si>
  <si>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</si>
  <si>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</si>
  <si>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</si>
  <si>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</si>
  <si>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</si>
  <si>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</si>
  <si>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</si>
  <si>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</si>
  <si>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</si>
  <si>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</si>
  <si>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</si>
  <si>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</si>
  <si>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</si>
  <si>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</si>
  <si>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</si>
  <si>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</si>
  <si>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</si>
  <si>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</si>
  <si>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</si>
  <si>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</si>
  <si>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</si>
  <si>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</si>
  <si>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</si>
  <si>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</si>
  <si>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</si>
  <si>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</si>
  <si>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</si>
  <si>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</si>
  <si>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</si>
  <si>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</si>
  <si>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</si>
  <si>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</si>
  <si>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</si>
  <si>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</si>
  <si>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</si>
  <si>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</si>
  <si>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</si>
  <si>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</si>
  <si>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</si>
  <si>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</si>
  <si>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</si>
  <si>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</si>
  <si>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</si>
  <si>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</si>
  <si>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</si>
  <si>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</si>
  <si>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</si>
  <si>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</si>
  <si>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</si>
  <si>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</si>
  <si>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</si>
  <si>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</si>
  <si>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</si>
  <si>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</si>
  <si>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</si>
  <si>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</si>
  <si>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</si>
  <si>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</si>
  <si>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</si>
  <si>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</si>
  <si>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</si>
  <si>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</si>
  <si>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</si>
  <si>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</si>
  <si>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</si>
  <si>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</si>
  <si>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</si>
  <si>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</si>
  <si>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</si>
  <si>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</si>
  <si>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</si>
  <si>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</si>
  <si>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</si>
  <si>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</si>
  <si>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</si>
  <si>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</si>
  <si>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</si>
  <si>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</si>
  <si>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</si>
  <si>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</si>
  <si>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</si>
  <si>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</si>
  <si>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</si>
  <si>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</si>
  <si>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</si>
  <si>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</si>
  <si>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</si>
  <si>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</si>
  <si>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</si>
  <si>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</si>
  <si>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</si>
  <si>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</si>
  <si>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</si>
  <si>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</si>
  <si>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</si>
  <si>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</si>
  <si>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</si>
  <si>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</si>
  <si>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</si>
  <si>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</si>
  <si>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</si>
  <si>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</si>
  <si>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</si>
  <si>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</si>
  <si>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</si>
  <si>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</si>
  <si>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</si>
  <si>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</si>
  <si>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</si>
  <si>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</si>
  <si>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</si>
  <si>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</si>
  <si>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</si>
  <si>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</si>
  <si>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</si>
  <si>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</si>
  <si>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</si>
  <si>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</si>
  <si>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</si>
  <si>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</si>
  <si>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</si>
  <si>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</si>
  <si>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</si>
  <si>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</si>
  <si>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</si>
  <si>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</si>
  <si>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</si>
  <si>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</si>
  <si>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</si>
  <si>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</si>
  <si>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</si>
  <si>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</si>
  <si>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</si>
  <si>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</si>
  <si>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</si>
  <si>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</si>
  <si>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</si>
  <si>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</si>
  <si>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</si>
  <si>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</si>
  <si>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</si>
  <si>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</si>
  <si>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</si>
  <si>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</si>
  <si>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</si>
  <si>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</si>
  <si>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</si>
  <si>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</si>
  <si>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</si>
  <si>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</si>
  <si>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</si>
  <si>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</si>
  <si>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</si>
  <si>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</si>
  <si>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</si>
  <si>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</si>
  <si>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</si>
  <si>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</si>
  <si>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</si>
  <si>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</si>
  <si>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</si>
  <si>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</si>
  <si>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</si>
  <si>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</si>
  <si>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</si>
  <si>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</si>
  <si>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</si>
  <si>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</si>
  <si>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</si>
  <si>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</si>
  <si>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</si>
  <si>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</si>
  <si>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</si>
  <si>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</si>
  <si>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</si>
  <si>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</si>
  <si>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</si>
  <si>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</si>
  <si>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</si>
  <si>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</si>
  <si>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</si>
  <si>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</si>
  <si>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</si>
  <si>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</si>
  <si>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</si>
  <si>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</si>
  <si>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</si>
  <si>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</si>
  <si>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</si>
  <si>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</si>
  <si>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</si>
  <si>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</si>
  <si>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</si>
  <si>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</si>
  <si>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</si>
  <si>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</si>
  <si>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</si>
  <si>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</si>
  <si>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</si>
  <si>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</si>
  <si>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</si>
  <si>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</si>
  <si>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</si>
  <si>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</si>
  <si>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</si>
  <si>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</si>
  <si>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</si>
  <si>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</si>
  <si>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</si>
  <si>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</si>
  <si>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</si>
  <si>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</si>
  <si>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</si>
  <si>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</si>
  <si>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</si>
  <si>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</si>
  <si>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</si>
  <si>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</si>
  <si>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</si>
  <si>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</si>
  <si>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</si>
  <si>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</si>
  <si>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</si>
  <si>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</si>
  <si>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</si>
  <si>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</si>
  <si>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</si>
  <si>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</si>
  <si>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</si>
  <si>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</si>
  <si>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</si>
  <si>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</si>
  <si>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</si>
  <si>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</si>
  <si>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</si>
  <si>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</si>
  <si>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</si>
  <si>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</si>
  <si>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</si>
  <si>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</si>
  <si>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</si>
  <si>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</si>
  <si>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</si>
  <si>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</si>
  <si>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</si>
  <si>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</si>
  <si>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</si>
  <si>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</si>
  <si>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</si>
  <si>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</si>
  <si>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</si>
  <si>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</si>
  <si>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</si>
  <si>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</si>
  <si>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</si>
  <si>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</si>
  <si>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</si>
  <si>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</si>
  <si>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</si>
  <si>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</si>
  <si>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</si>
  <si>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</si>
  <si>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</si>
  <si>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</si>
  <si>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</si>
  <si>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</si>
  <si>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</si>
  <si>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</si>
  <si>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</si>
  <si>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</si>
  <si>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</si>
  <si>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</si>
  <si>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</si>
  <si>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</si>
  <si>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</si>
  <si>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</si>
  <si>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</si>
  <si>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</si>
  <si>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</si>
  <si>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</si>
  <si>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</si>
  <si>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</si>
  <si>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</si>
  <si>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</si>
  <si>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</si>
  <si>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</si>
  <si>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</si>
  <si>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</si>
  <si>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</si>
  <si>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</si>
  <si>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</si>
  <si>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</si>
  <si>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</si>
  <si>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</si>
  <si>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</si>
  <si>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</si>
  <si>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</si>
  <si>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</si>
  <si>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</si>
  <si>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</si>
  <si>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</si>
  <si>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</si>
  <si>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</si>
  <si>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</si>
  <si>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</si>
  <si>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</si>
  <si>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</si>
  <si>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</si>
  <si>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</si>
  <si>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</si>
  <si>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</si>
  <si>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</si>
  <si>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</si>
  <si>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</si>
  <si>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</si>
  <si>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</si>
  <si>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</si>
  <si>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</si>
  <si>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</si>
  <si>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</si>
  <si>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</si>
  <si>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</si>
  <si>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</si>
  <si>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</si>
  <si>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</si>
  <si>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</si>
  <si>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</si>
  <si>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</si>
  <si>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</si>
  <si>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</si>
  <si>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</si>
  <si>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</si>
  <si>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</si>
  <si>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</si>
  <si>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</si>
  <si>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</si>
  <si>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</si>
  <si>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</si>
  <si>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</si>
  <si>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</si>
  <si>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</si>
  <si>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</si>
  <si>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</si>
  <si>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</si>
  <si>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</si>
  <si>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</si>
  <si>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</si>
  <si>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</si>
  <si>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</si>
  <si>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</si>
  <si>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</si>
  <si>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</si>
  <si>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</si>
  <si>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</si>
  <si>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</si>
  <si>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</si>
  <si>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</si>
  <si>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</si>
  <si>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</si>
  <si>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</si>
  <si>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</si>
  <si>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</si>
  <si>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</si>
  <si>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</si>
  <si>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</si>
  <si>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</si>
  <si>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</si>
  <si>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</si>
  <si>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</si>
  <si>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</si>
  <si>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</si>
  <si>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</si>
  <si>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</si>
  <si>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</si>
  <si>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</si>
  <si>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</si>
  <si>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</si>
  <si>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</si>
  <si>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</si>
  <si>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</si>
  <si>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</si>
  <si>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</si>
  <si>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</si>
  <si>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</si>
  <si>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</si>
  <si>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</si>
  <si>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</si>
  <si>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</si>
  <si>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</si>
  <si>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</si>
  <si>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</si>
  <si>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</si>
  <si>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</si>
  <si>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</si>
  <si>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</si>
  <si>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</si>
  <si>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</si>
  <si>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</si>
  <si>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</si>
  <si>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</si>
  <si>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</si>
  <si>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</si>
  <si>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</si>
  <si>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</si>
  <si>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</si>
  <si>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</si>
  <si>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</si>
  <si>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</si>
  <si>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</si>
  <si>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</si>
  <si>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</si>
  <si>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</si>
  <si>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</si>
  <si>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</si>
  <si>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</si>
  <si>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</si>
  <si>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</si>
  <si>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</si>
  <si>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</si>
  <si>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</si>
  <si>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</si>
  <si>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</si>
  <si>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</si>
  <si>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</si>
  <si>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</si>
  <si>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</si>
  <si>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</si>
  <si>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</si>
  <si>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</si>
  <si>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</si>
  <si>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</si>
  <si>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</si>
  <si>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</si>
  <si>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</si>
  <si>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</si>
  <si>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</si>
  <si>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</si>
  <si>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</si>
  <si>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</si>
  <si>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</si>
  <si>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</si>
  <si>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</si>
  <si>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</si>
  <si>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</si>
  <si>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</si>
  <si>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</si>
  <si>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</si>
  <si>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</si>
  <si>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</si>
  <si>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</si>
  <si>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</si>
  <si>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</si>
  <si>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</si>
  <si>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</si>
  <si>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</si>
  <si>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</si>
  <si>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</si>
  <si>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</si>
  <si>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</si>
  <si>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</si>
  <si>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</si>
  <si>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</si>
  <si>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</si>
  <si>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</si>
  <si>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</si>
  <si>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</si>
  <si>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</si>
  <si>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</si>
  <si>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</si>
  <si>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</si>
  <si>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</si>
  <si>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</si>
  <si>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</si>
  <si>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</si>
  <si>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</si>
  <si>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</si>
  <si>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</si>
  <si>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</si>
  <si>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</si>
  <si>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</si>
  <si>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</si>
  <si>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</si>
  <si>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</si>
  <si>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</si>
  <si>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</si>
  <si>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</si>
  <si>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</si>
  <si>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</si>
  <si>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</si>
  <si>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</si>
  <si>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</si>
  <si>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</si>
  <si>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</si>
  <si>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</si>
  <si>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</si>
  <si>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</si>
  <si>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</si>
  <si>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</si>
  <si>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</si>
  <si>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</si>
  <si>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</si>
  <si>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</si>
  <si>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</si>
  <si>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</si>
  <si>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</si>
  <si>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</si>
  <si>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</si>
  <si>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</si>
  <si>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</si>
  <si>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</si>
  <si>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</si>
  <si>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</si>
  <si>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</si>
  <si>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</si>
  <si>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</si>
  <si>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</si>
  <si>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</si>
  <si>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</si>
  <si>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</si>
  <si>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</si>
  <si>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</si>
  <si>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</si>
  <si>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</si>
  <si>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</si>
  <si>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</si>
  <si>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</si>
  <si>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</si>
  <si>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</si>
  <si>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</si>
  <si>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</si>
  <si>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</si>
  <si>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</si>
  <si>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</si>
  <si>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</si>
  <si>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</si>
  <si>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</si>
  <si>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</si>
  <si>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</si>
  <si>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</si>
  <si>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</si>
  <si>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</si>
  <si>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</si>
  <si>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</si>
  <si>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</si>
  <si>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</si>
  <si>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</si>
  <si>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</si>
  <si>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</si>
  <si>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</si>
  <si>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</si>
  <si>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</si>
  <si>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</si>
  <si>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</si>
  <si>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</si>
  <si>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</si>
  <si>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</si>
  <si>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</si>
  <si>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</si>
  <si>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</si>
  <si>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</si>
  <si>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</si>
  <si>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</si>
  <si>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</si>
  <si>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</si>
  <si>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</si>
  <si>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</si>
  <si>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</si>
  <si>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</si>
  <si>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</si>
  <si>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</si>
  <si>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</si>
  <si>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</si>
  <si>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</si>
  <si>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</si>
  <si>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</si>
  <si>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</si>
  <si>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</si>
  <si>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</si>
  <si>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</si>
  <si>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</si>
  <si>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</si>
  <si>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</si>
  <si>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</si>
  <si>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</si>
  <si>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</si>
  <si>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</si>
  <si>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</si>
  <si>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</si>
  <si>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</si>
  <si>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</si>
  <si>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</si>
  <si>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</si>
  <si>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</si>
  <si>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</si>
  <si>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</si>
  <si>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</si>
  <si>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</si>
  <si>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</si>
  <si>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</si>
  <si>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</si>
  <si>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</si>
  <si>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</si>
  <si>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</si>
  <si>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</si>
  <si>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</si>
  <si>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</si>
  <si>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</si>
  <si>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</si>
  <si>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</si>
  <si>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</si>
  <si>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</si>
  <si>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</si>
  <si>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</si>
  <si>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</si>
  <si>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</si>
  <si>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</si>
  <si>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</si>
  <si>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</si>
  <si>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</si>
  <si>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</si>
  <si>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</si>
  <si>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</si>
  <si>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</si>
  <si>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</si>
  <si>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</si>
  <si>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</si>
  <si>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</si>
  <si>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</si>
  <si>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</si>
  <si>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</si>
  <si>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</si>
  <si>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</si>
  <si>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</si>
  <si>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</si>
  <si>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</si>
  <si>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</si>
  <si>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</si>
  <si>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</si>
  <si>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</si>
  <si>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</si>
  <si>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</si>
  <si>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</si>
  <si>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</si>
  <si>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</si>
  <si>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</si>
  <si>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</si>
  <si>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</si>
  <si>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</si>
  <si>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</si>
  <si>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</si>
  <si>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</si>
  <si>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</si>
  <si>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</si>
  <si>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</si>
  <si>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</si>
  <si>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</si>
  <si>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</si>
  <si>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</si>
  <si>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</si>
  <si>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</si>
  <si>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</si>
  <si>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</si>
  <si>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</si>
  <si>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</si>
  <si>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</si>
  <si>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</si>
  <si>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</si>
  <si>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</si>
  <si>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</si>
  <si>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</si>
  <si>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</si>
  <si>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</si>
  <si>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</si>
  <si>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</si>
  <si>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</si>
  <si>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</si>
  <si>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</si>
  <si>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</si>
  <si>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</si>
  <si>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</si>
  <si>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</si>
  <si>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</si>
  <si>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</si>
  <si>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</si>
  <si>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</si>
  <si>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</si>
  <si>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</si>
  <si>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</si>
  <si>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</si>
  <si>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</si>
  <si>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</si>
  <si>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</si>
  <si>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</si>
  <si>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</si>
  <si>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</si>
  <si>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</si>
  <si>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</si>
  <si>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</si>
  <si>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</si>
  <si>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</si>
  <si>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</si>
  <si>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</si>
  <si>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</si>
  <si>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</si>
  <si>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</si>
  <si>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</si>
  <si>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</si>
  <si>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</si>
  <si>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</si>
  <si>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</si>
  <si>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</si>
  <si>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</si>
  <si>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</si>
  <si>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</si>
  <si>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</si>
  <si>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</si>
  <si>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</si>
  <si>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</si>
  <si>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</si>
  <si>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</si>
  <si>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</si>
  <si>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</si>
  <si>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</si>
  <si>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</si>
  <si>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</si>
  <si>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</si>
  <si>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</si>
  <si>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</si>
  <si>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</si>
  <si>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</si>
  <si>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</si>
  <si>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</si>
  <si>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</si>
  <si>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</si>
  <si>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</si>
  <si>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</si>
  <si>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</si>
  <si>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</si>
  <si>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</si>
  <si>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</si>
  <si>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</si>
  <si>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</si>
  <si>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</si>
  <si>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</si>
  <si>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</si>
  <si>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</si>
  <si>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</si>
  <si>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</si>
  <si>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</si>
  <si>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</si>
  <si>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</si>
  <si>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</si>
  <si>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</si>
  <si>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</si>
  <si>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</si>
  <si>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</si>
  <si>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</si>
  <si>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</si>
  <si>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</si>
  <si>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</si>
  <si>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</si>
  <si>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</si>
  <si>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</si>
  <si>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</si>
  <si>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</si>
  <si>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</si>
  <si>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</si>
  <si>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</si>
  <si>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</si>
  <si>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</si>
  <si>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</si>
  <si>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</si>
  <si>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</si>
  <si>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</si>
  <si>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</si>
  <si>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</si>
  <si>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</si>
  <si>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</si>
  <si>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</si>
  <si>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</si>
  <si>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</si>
  <si>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</si>
  <si>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</si>
  <si>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</si>
  <si>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</si>
  <si>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</si>
  <si>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</si>
  <si>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</si>
  <si>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</si>
  <si>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</si>
  <si>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</si>
  <si>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</si>
  <si>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</si>
  <si>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</si>
  <si>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</si>
  <si>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</si>
  <si>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</si>
  <si>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</si>
  <si>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</si>
  <si>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</si>
  <si>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</si>
  <si>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</si>
  <si>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</si>
  <si>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</si>
  <si>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</si>
  <si>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</si>
  <si>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</si>
  <si>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</si>
  <si>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</si>
  <si>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</si>
  <si>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</si>
  <si>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</si>
  <si>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</si>
  <si>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</si>
  <si>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</si>
  <si>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</si>
  <si>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</si>
  <si>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</si>
  <si>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</si>
  <si>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</si>
  <si>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</si>
  <si>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</si>
  <si>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</si>
  <si>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</si>
  <si>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</si>
  <si>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</si>
  <si>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</si>
  <si>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</si>
  <si>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</si>
  <si>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</si>
  <si>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</si>
  <si>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</si>
  <si>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</si>
  <si>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</si>
  <si>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</si>
  <si>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</si>
  <si>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</si>
  <si>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</si>
  <si>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</si>
  <si>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</si>
  <si>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</si>
  <si>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</si>
  <si>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</si>
  <si>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</si>
  <si>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</si>
  <si>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</si>
  <si>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</si>
  <si>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</si>
  <si>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</si>
  <si>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</si>
  <si>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</si>
  <si>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</si>
  <si>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</si>
  <si>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</si>
  <si>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</si>
  <si>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</si>
  <si>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</si>
  <si>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</si>
  <si>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</si>
  <si>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</si>
  <si>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</si>
  <si>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</si>
  <si>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</si>
  <si>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</si>
  <si>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</si>
  <si>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</si>
  <si>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</si>
  <si>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</si>
  <si>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</si>
  <si>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</si>
  <si>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</si>
  <si>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</si>
  <si>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</si>
  <si>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</si>
  <si>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</si>
  <si>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</si>
  <si>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</si>
  <si>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</si>
  <si>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</si>
  <si>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</si>
  <si>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</si>
  <si>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</si>
  <si>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</si>
  <si>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</si>
  <si>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</si>
  <si>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</si>
  <si>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</si>
  <si>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</si>
  <si>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</si>
  <si>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</si>
  <si>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</si>
  <si>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</si>
  <si>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</si>
  <si>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</si>
  <si>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</si>
  <si>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</si>
  <si>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</si>
  <si>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</si>
  <si>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</si>
  <si>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</si>
  <si>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</si>
  <si>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</si>
  <si>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</si>
  <si>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</si>
  <si>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</si>
  <si>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</si>
  <si>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</si>
  <si>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</si>
  <si>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</si>
  <si>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</si>
  <si>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</si>
  <si>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</si>
  <si>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</si>
  <si>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</si>
  <si>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</si>
  <si>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</si>
  <si>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</si>
  <si>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</si>
  <si>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</si>
  <si>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</si>
  <si>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</si>
  <si>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</si>
  <si>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</si>
  <si>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</si>
  <si>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</si>
  <si>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</si>
  <si>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</si>
  <si>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</si>
  <si>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</si>
  <si>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</si>
  <si>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</si>
  <si>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</si>
  <si>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</si>
  <si>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</si>
  <si>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</si>
  <si>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</si>
  <si>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</si>
  <si>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</si>
  <si>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</si>
  <si>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</si>
  <si>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</si>
  <si>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</si>
  <si>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</si>
  <si>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</si>
  <si>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</si>
  <si>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</si>
  <si>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</si>
  <si>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</si>
  <si>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</si>
  <si>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</si>
  <si>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</si>
  <si>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</si>
  <si>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</si>
  <si>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</si>
  <si>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</si>
  <si>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</si>
  <si>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</si>
  <si>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</si>
  <si>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</si>
  <si>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</si>
  <si>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</si>
  <si>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</si>
  <si>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</si>
  <si>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</si>
  <si>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</si>
  <si>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</si>
  <si>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</si>
  <si>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</si>
  <si>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</si>
  <si>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</si>
  <si>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</si>
  <si>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</si>
  <si>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</si>
  <si>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</si>
  <si>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</si>
  <si>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</si>
  <si>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</si>
  <si>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</si>
  <si>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</si>
  <si>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</si>
  <si>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</si>
  <si>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</si>
  <si>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</si>
  <si>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</si>
  <si>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</si>
  <si>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</si>
  <si>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</si>
  <si>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</si>
  <si>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</si>
  <si>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</si>
  <si>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</si>
  <si>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</si>
  <si>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</si>
  <si>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</si>
  <si>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</si>
  <si>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</si>
  <si>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</si>
  <si>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</si>
  <si>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</si>
  <si>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</si>
  <si>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</si>
  <si>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</si>
  <si>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</si>
  <si>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</si>
  <si>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</si>
  <si>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</si>
  <si>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</si>
  <si>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</si>
  <si>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</si>
  <si>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</si>
  <si>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</si>
  <si>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</si>
  <si>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</si>
  <si>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</si>
  <si>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</si>
  <si>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</si>
  <si>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</si>
  <si>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</si>
  <si>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</si>
  <si>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</si>
  <si>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</si>
  <si>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</si>
  <si>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</si>
  <si>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</si>
  <si>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</si>
  <si>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</si>
  <si>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</si>
  <si>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</si>
  <si>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</si>
  <si>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</si>
  <si>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</si>
  <si>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</si>
  <si>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</si>
  <si>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</si>
  <si>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</si>
  <si>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</si>
  <si>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</si>
  <si>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</si>
  <si>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</si>
  <si>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</si>
  <si>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</si>
  <si>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</si>
  <si>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</si>
  <si>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</si>
  <si>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</si>
  <si>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</si>
  <si>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</si>
  <si>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</si>
  <si>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</si>
  <si>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</si>
  <si>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</si>
  <si>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</si>
  <si>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</si>
  <si>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</si>
  <si>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</si>
  <si>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</si>
  <si>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</si>
  <si>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</si>
  <si>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</si>
  <si>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</si>
  <si>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</si>
  <si>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</si>
  <si>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</si>
  <si>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</si>
  <si>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</si>
  <si>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</si>
  <si>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</si>
  <si>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</si>
  <si>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</si>
  <si>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</si>
  <si>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</si>
  <si>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</si>
  <si>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</si>
  <si>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</si>
  <si>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</si>
  <si>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</si>
  <si>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</si>
  <si>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</si>
  <si>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</si>
  <si>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</si>
  <si>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</si>
  <si>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</si>
  <si>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</si>
  <si>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</si>
  <si>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</si>
  <si>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</si>
  <si>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</si>
  <si>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</si>
  <si>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</si>
  <si>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</si>
  <si>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</si>
  <si>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</si>
  <si>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</si>
  <si>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</si>
  <si>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</si>
  <si>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</si>
  <si>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</si>
  <si>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</si>
  <si>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</si>
  <si>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</si>
  <si>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</si>
  <si>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</si>
  <si>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</si>
  <si>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</si>
  <si>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</si>
  <si>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</si>
  <si>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</si>
  <si>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</si>
  <si>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</si>
  <si>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</si>
  <si>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</si>
  <si>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</si>
  <si>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</si>
  <si>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</si>
  <si>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</si>
  <si>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</si>
  <si>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</si>
  <si>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</si>
  <si>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</si>
  <si>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</si>
  <si>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</si>
  <si>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</si>
  <si>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</si>
  <si>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</si>
  <si>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</si>
  <si>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</si>
  <si>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</si>
  <si>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</si>
  <si>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</si>
  <si>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</si>
  <si>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</si>
  <si>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</si>
  <si>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</si>
  <si>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</si>
  <si>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</si>
  <si>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</si>
  <si>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</si>
  <si>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</si>
  <si>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</si>
  <si>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</si>
  <si>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</si>
  <si>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</si>
  <si>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</si>
  <si>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</si>
  <si>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</si>
  <si>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</si>
  <si>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</si>
  <si>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</si>
  <si>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</si>
  <si>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</si>
  <si>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</si>
  <si>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</si>
  <si>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</si>
  <si>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</si>
  <si>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</si>
  <si>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</si>
  <si>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</si>
  <si>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</si>
  <si>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</si>
  <si>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</si>
  <si>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</si>
  <si>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</si>
  <si>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</si>
  <si>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</si>
  <si>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</si>
  <si>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</si>
  <si>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</si>
  <si>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</si>
  <si>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</si>
  <si>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</si>
  <si>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</si>
  <si>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</si>
  <si>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</si>
  <si>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</si>
  <si>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</si>
  <si>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</si>
  <si>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</si>
  <si>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</si>
  <si>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</si>
  <si>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</si>
  <si>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</si>
  <si>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</si>
  <si>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</si>
  <si>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</si>
  <si>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</si>
  <si>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</si>
  <si>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</si>
  <si>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</si>
  <si>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</si>
  <si>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</si>
  <si>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</si>
  <si>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</si>
  <si>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</si>
  <si>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</si>
  <si>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</si>
  <si>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</si>
  <si>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</si>
  <si>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</si>
  <si>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</si>
  <si>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</si>
  <si>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</si>
  <si>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</si>
  <si>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</si>
  <si>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</si>
  <si>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</si>
  <si>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</si>
  <si>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</si>
  <si>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</si>
  <si>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</si>
  <si>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</si>
  <si>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</si>
  <si>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</si>
  <si>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</si>
  <si>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</si>
  <si>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</si>
  <si>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</si>
  <si>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</si>
  <si>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</si>
  <si>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</si>
  <si>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</si>
  <si>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</si>
  <si>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</si>
  <si>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</si>
  <si>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</si>
  <si>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</si>
  <si>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</si>
  <si>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</si>
  <si>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</si>
  <si>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</si>
  <si>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</si>
  <si>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</si>
  <si>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</si>
  <si>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</si>
  <si>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</si>
  <si>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</si>
  <si>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</si>
  <si>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</si>
  <si>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</si>
  <si>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</si>
  <si>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</si>
  <si>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</si>
  <si>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</si>
  <si>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</si>
  <si>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</si>
  <si>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</si>
  <si>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</si>
  <si>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</si>
  <si>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</si>
  <si>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</si>
  <si>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</si>
  <si>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</si>
  <si>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</si>
  <si>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</si>
  <si>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</si>
  <si>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</si>
  <si>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</si>
  <si>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</si>
  <si>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</si>
  <si>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</si>
  <si>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</si>
  <si>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</si>
  <si>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</si>
  <si>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</si>
  <si>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</si>
  <si>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</si>
  <si>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</si>
  <si>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</si>
  <si>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</si>
  <si>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</si>
  <si>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</si>
  <si>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</si>
  <si>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</si>
  <si>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</si>
  <si>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</si>
  <si>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</si>
  <si>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</si>
  <si>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</si>
  <si>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</si>
  <si>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</si>
  <si>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</si>
  <si>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</si>
  <si>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</si>
  <si>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</si>
  <si>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</si>
  <si>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</si>
  <si>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</si>
  <si>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</si>
  <si>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</si>
  <si>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</si>
  <si>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</si>
  <si>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</si>
  <si>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</si>
  <si>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</si>
  <si>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</si>
  <si>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</si>
  <si>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</si>
  <si>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</si>
  <si>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</si>
  <si>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</si>
  <si>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</si>
  <si>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</si>
  <si>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</si>
  <si>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</si>
  <si>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</si>
  <si>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</si>
  <si>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</si>
  <si>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</si>
  <si>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</si>
  <si>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</si>
  <si>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</si>
  <si>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</si>
  <si>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</si>
  <si>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</si>
  <si>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</si>
  <si>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</si>
  <si>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</si>
  <si>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</si>
  <si>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</si>
  <si>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</si>
  <si>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</si>
  <si>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</si>
  <si>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</si>
  <si>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</si>
  <si>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</si>
  <si>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</si>
  <si>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</si>
  <si>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</si>
  <si>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</si>
  <si>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</si>
  <si>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</si>
  <si>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</si>
  <si>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</si>
  <si>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</si>
  <si>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</si>
  <si>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</si>
  <si>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</si>
  <si>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</si>
  <si>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</si>
  <si>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</si>
  <si>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</si>
  <si>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</si>
  <si>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</si>
  <si>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</si>
  <si>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</si>
  <si>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</si>
  <si>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</si>
  <si>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</si>
  <si>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</si>
  <si>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</si>
  <si>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</si>
  <si>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</si>
  <si>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</si>
  <si>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</si>
  <si>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</si>
  <si>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</si>
  <si>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</si>
  <si>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</si>
  <si>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</si>
  <si>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</si>
  <si>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</si>
  <si>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</si>
  <si>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</si>
  <si>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</si>
  <si>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</si>
  <si>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</si>
  <si>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</si>
  <si>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</si>
  <si>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</si>
  <si>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</si>
  <si>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</si>
  <si>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</si>
  <si>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</si>
  <si>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</si>
  <si>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</si>
  <si>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</si>
  <si>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</si>
  <si>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</si>
  <si>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</si>
  <si>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</si>
  <si>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</si>
  <si>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</si>
  <si>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</si>
  <si>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</si>
  <si>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</si>
  <si>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</si>
  <si>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</si>
  <si>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</si>
  <si>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</si>
  <si>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</si>
  <si>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</si>
  <si>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Proteção de 4,66 m e altura de 1,20 m</t>
  </si>
  <si>
    <t xml:space="preserve">Proteção de 3,98 m e altura de 1,20 m </t>
  </si>
  <si>
    <t>Proteção de 5,05 e altura de 1,20 m</t>
  </si>
  <si>
    <t>Proteção de 4,00 m e altura de 1,20 m</t>
  </si>
  <si>
    <t>Proteção de 3,88 m e altura de 1,20 m</t>
  </si>
  <si>
    <t>Proteção de 1,40 m e altura de 1,20 m</t>
  </si>
  <si>
    <t>Proteção de 2,95 m e altura de 1,20 m</t>
  </si>
  <si>
    <t>Proteção de 5,00 m e altura de 1,20 m</t>
  </si>
  <si>
    <t>Proteção de 2,77 m e altura de 1,20 m</t>
  </si>
  <si>
    <t>Proteção da polia do alimentador vibratório, marca Plangg, constituído em chapa de aço expandida com malha 12x25 mm e espessura de 1,5 mm</t>
  </si>
  <si>
    <t>Proteção da polia da correia transportadora, constituído em chapa de aço expandida com malha 12x25 mm e espessura de 1,5 mm</t>
  </si>
  <si>
    <t>Calha de saída do rebritador de mandíbulas, constituído em chapa de aço com medida de 1000x450 mm e espessura de 10 mm</t>
  </si>
  <si>
    <t>Base de apoio do rebritador de mandíbulas para acesso do operador, com medida de 90x90 cm, com piso antiderrapante e altura lateral de 1,20 m</t>
  </si>
  <si>
    <t>Alteração na parte superior do alimentador vibratório, altura de 1,00 m para 1,20 m</t>
  </si>
  <si>
    <t>Sistema de chumbação 2.1/2" x Ø 10 mm</t>
  </si>
  <si>
    <t>Escada de acesso tipo marinheiro com proteção de guarda corpo com altura de 4,30 m e largura mínima de 60 cm</t>
  </si>
  <si>
    <t>Escada de acesso tipo marinheiro com proteção de guarda corpo com altura de 4,00 m e largura mínima de 60 cm</t>
  </si>
  <si>
    <t>Escadas de acesso tipo "U" com medida de 200x50x50 mm</t>
  </si>
  <si>
    <t xml:space="preserve">BASE DO BRITADOR  </t>
  </si>
  <si>
    <t>BASE DO REBRITADOR</t>
  </si>
  <si>
    <t>SISTEMA DE PROTEÇÃO</t>
  </si>
  <si>
    <t>CALHA DE SAÍDA</t>
  </si>
  <si>
    <t>BASE DE APOIO DE REBRITADOR DE MANDIBULAS</t>
  </si>
  <si>
    <t>ESCADAS DE ACESSO</t>
  </si>
  <si>
    <t>FORNECIMENTO DE MATERIAIS PARA ADEQUAÇÃO DO COMPLEXO DE BRITAGEM PERTENCENTE AO MUNICIPIO DE COTIPORÃ.</t>
  </si>
  <si>
    <t>PAULO REGINALDO OLIVEIRA DA SILVA EPP</t>
  </si>
  <si>
    <t>29945899000105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</si>
</sst>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2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G18" sqref="G1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 t="s">
        <v>6</v>
      </c>
      <c r="C2" s="191"/>
      <c r="D2" s="76" t="s">
        <v>162</v>
      </c>
      <c r="E2" s="112">
        <v>25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2" t="s">
        <v>3997</v>
      </c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 t="s">
        <v>3971</v>
      </c>
      <c r="C4" s="194"/>
      <c r="D4" s="194"/>
      <c r="E4" s="195"/>
      <c r="F4" s="47" t="s">
        <v>179</v>
      </c>
      <c r="G4" s="124" t="s">
        <v>3972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82780.33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82509.260000000009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18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3751</v>
      </c>
      <c r="B11" s="189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3991</v>
      </c>
      <c r="C13" s="86">
        <f>SUMIF('Orçamento-base'!$A$12:$A$39953,Identificação!$A13,'Orçamento-base'!$K$12:$K$39953)</f>
        <v>31771</v>
      </c>
      <c r="D13" s="103"/>
      <c r="E13" s="104"/>
      <c r="F13" s="104"/>
      <c r="G13" s="86">
        <f>SUMIF(Proposta!$A$12:$A$39953,Identificação!$A13,Proposta!$H$12:$H$39953)</f>
        <v>31500</v>
      </c>
    </row>
    <row r="14" spans="1:8" x14ac:dyDescent="0.25">
      <c r="A14" s="36">
        <v>2</v>
      </c>
      <c r="B14" s="37" t="s">
        <v>3992</v>
      </c>
      <c r="C14" s="156">
        <f>SUMIF('Orçamento-base'!$A$12:$A$39953,Identificação!$A14,'Orçamento-base'!$K$12:$K$39953)</f>
        <v>18124.669999999998</v>
      </c>
      <c r="D14" s="157"/>
      <c r="E14" s="158"/>
      <c r="F14" s="158"/>
      <c r="G14" s="156">
        <f>SUMIF(Proposta!$A$12:$A$39953,Identificação!$A14,Proposta!$H$12:$H$39953)</f>
        <v>18124.669999999998</v>
      </c>
    </row>
    <row r="15" spans="1:8" x14ac:dyDescent="0.25">
      <c r="A15" s="36">
        <v>3</v>
      </c>
      <c r="B15" s="37" t="s">
        <v>3993</v>
      </c>
      <c r="C15" s="156">
        <f>SUMIF('Orçamento-base'!$A$12:$A$39953,Identificação!$A15,'Orçamento-base'!$K$12:$K$39953)</f>
        <v>3861.66</v>
      </c>
      <c r="D15" s="157"/>
      <c r="E15" s="158"/>
      <c r="F15" s="158"/>
      <c r="G15" s="156">
        <f>SUMIF(Proposta!$A$12:$A$39953,Identificação!$A15,Proposta!$H$12:$H$39953)</f>
        <v>3861.66</v>
      </c>
    </row>
    <row r="16" spans="1:8" x14ac:dyDescent="0.25">
      <c r="A16" s="36">
        <v>4</v>
      </c>
      <c r="B16" s="37" t="s">
        <v>3994</v>
      </c>
      <c r="C16" s="156">
        <v>3543.33</v>
      </c>
      <c r="D16" s="157"/>
      <c r="E16" s="158"/>
      <c r="F16" s="158"/>
      <c r="G16" s="156">
        <f>SUMIF(Proposta!$A$12:$A$39953,Identificação!$A16,Proposta!$H$12:$H$39953)</f>
        <v>3543.33</v>
      </c>
    </row>
    <row r="17" spans="1:7" x14ac:dyDescent="0.25">
      <c r="A17" s="36">
        <v>5</v>
      </c>
      <c r="B17" s="37" t="s">
        <v>3995</v>
      </c>
      <c r="C17" s="156">
        <f>SUMIF('Orçamento-base'!$A$12:$A$39953,Identificação!$A17,'Orçamento-base'!$K$12:$K$39953)</f>
        <v>9743</v>
      </c>
      <c r="D17" s="157"/>
      <c r="E17" s="158"/>
      <c r="F17" s="158"/>
      <c r="G17" s="156">
        <f>SUMIF(Proposta!$A$12:$A$39953,Identificação!$A17,Proposta!$H$12:$H$39953)</f>
        <v>9743</v>
      </c>
    </row>
    <row r="18" spans="1:7" x14ac:dyDescent="0.25">
      <c r="A18" s="36">
        <v>6</v>
      </c>
      <c r="B18" s="37" t="s">
        <v>3996</v>
      </c>
      <c r="C18" s="156">
        <f>SUMIF('Orçamento-base'!$A$12:$A$39953,Identificação!$A18,'Orçamento-base'!$K$12:$K$39953)</f>
        <v>15736.67</v>
      </c>
      <c r="D18" s="157"/>
      <c r="E18" s="158"/>
      <c r="F18" s="158"/>
      <c r="G18" s="156">
        <f>SUMIF(Proposta!$A$12:$A$39953,Identificação!$A18,Proposta!$H$12:$H$39953)</f>
        <v>15736.6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topLeftCell="A16" workbookViewId="0">
      <selection activeCell="J23" sqref="J2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1" t="str">
        <f>IF(Identificação!B2=0,"",Identificação!B2)</f>
        <v>Pregão Presencial</v>
      </c>
      <c r="D2" s="201"/>
      <c r="E2" s="201"/>
      <c r="F2" s="201"/>
      <c r="G2" s="201"/>
      <c r="H2" s="43" t="s">
        <v>151</v>
      </c>
      <c r="I2" s="44">
        <f>IF(Identificação!E2=0,"",Identificação!E2)</f>
        <v>25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7" t="s">
        <v>153</v>
      </c>
      <c r="B3" s="208"/>
      <c r="C3" s="209" t="str">
        <f>IF(Identificação!B3=0,"",Identificação!B3)</f>
        <v>FORNECIMENTO DE MATERIAIS PARA ADEQUAÇÃO DO COMPLEXO DE BRITAGEM PERTENCENTE AO MUNICIPIO DE COTIPORÃ.</v>
      </c>
      <c r="D3" s="209"/>
      <c r="E3" s="209"/>
      <c r="F3" s="209"/>
      <c r="G3" s="209"/>
      <c r="H3" s="209"/>
      <c r="I3" s="209"/>
      <c r="J3" s="209"/>
      <c r="K3" s="210"/>
      <c r="L3" s="144"/>
      <c r="M3" s="144"/>
    </row>
    <row r="4" spans="1:18" s="45" customFormat="1" ht="15.75" thickBot="1" x14ac:dyDescent="0.3">
      <c r="A4" s="46" t="s">
        <v>176</v>
      </c>
      <c r="B4" s="47"/>
      <c r="C4" s="203" t="str">
        <f>IF(Identificação!B4=0,"",Identificação!B4)</f>
        <v>PREFEITURA DE COTIPORA</v>
      </c>
      <c r="D4" s="203"/>
      <c r="E4" s="203"/>
      <c r="F4" s="203"/>
      <c r="G4" s="203"/>
      <c r="H4" s="203"/>
      <c r="I4" s="203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3" t="str">
        <f>IF(Identificação!B5=0,"",Identificação!B5)</f>
        <v>Compras e Outros Serviços</v>
      </c>
      <c r="D5" s="203"/>
      <c r="E5" s="203"/>
      <c r="F5" s="203"/>
      <c r="G5" s="204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5">
        <f>SUMIFS(K12:K39953,B12:B39953,"&gt;0",K12:K39953,"&lt;&gt;0")</f>
        <v>82780.33</v>
      </c>
      <c r="D6" s="205"/>
      <c r="E6" s="205"/>
      <c r="F6" s="205"/>
      <c r="G6" s="206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45" x14ac:dyDescent="0.25">
      <c r="A11" s="219"/>
      <c r="B11" s="219"/>
      <c r="C11" s="219"/>
      <c r="D11" s="221"/>
      <c r="E11" s="223"/>
      <c r="F11" s="225"/>
      <c r="G11" s="221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2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</v>
      </c>
      <c r="I12" s="166" t="s">
        <v>3702</v>
      </c>
      <c r="J12" s="174">
        <v>6810.67</v>
      </c>
      <c r="K12" s="86">
        <f>IFERROR(IF(H12*J12&lt;&gt;0,ROUND(ROUND(H12,4)*ROUND(J12,4),2),""),"")</f>
        <v>6810.67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1</v>
      </c>
      <c r="I13" s="166" t="s">
        <v>3702</v>
      </c>
      <c r="J13" s="174">
        <v>6016.67</v>
      </c>
      <c r="K13" s="167">
        <f>IFERROR(IF(H13*J13&lt;&gt;0,ROUND(ROUND(H13,4)*ROUND(J13,4),2),""),"")</f>
        <v>6016.67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</v>
      </c>
      <c r="I14" s="166" t="s">
        <v>3702</v>
      </c>
      <c r="J14" s="174">
        <v>7306</v>
      </c>
      <c r="K14" s="156">
        <f>IFERROR(IF(H14*J14&lt;&gt;0,ROUND(ROUND(H14,4)*ROUND(J14,4),2),""),"")</f>
        <v>7306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1</v>
      </c>
      <c r="I15" s="166" t="s">
        <v>3702</v>
      </c>
      <c r="J15" s="174">
        <v>5910.33</v>
      </c>
      <c r="K15" s="156">
        <f t="shared" ref="K15:K78" si="0">IFERROR(IF(H15*J15&lt;&gt;0,ROUND(ROUND(H15,4)*ROUND(J15,4),2),""),"")</f>
        <v>5910.33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5727.33</v>
      </c>
      <c r="K16" s="156">
        <f t="shared" si="0"/>
        <v>5727.33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2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3978</v>
      </c>
      <c r="H17" s="174">
        <v>1</v>
      </c>
      <c r="I17" s="166" t="s">
        <v>3702</v>
      </c>
      <c r="J17" s="174">
        <v>2168.67</v>
      </c>
      <c r="K17" s="156">
        <f t="shared" si="0"/>
        <v>2168.67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2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3979</v>
      </c>
      <c r="H18" s="174">
        <v>1</v>
      </c>
      <c r="I18" s="166" t="s">
        <v>3702</v>
      </c>
      <c r="J18" s="174">
        <v>4376</v>
      </c>
      <c r="K18" s="156">
        <f t="shared" si="0"/>
        <v>4376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2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3980</v>
      </c>
      <c r="H19" s="174">
        <v>1</v>
      </c>
      <c r="I19" s="166" t="s">
        <v>3702</v>
      </c>
      <c r="J19" s="174">
        <v>7366.67</v>
      </c>
      <c r="K19" s="156">
        <f t="shared" si="0"/>
        <v>7366.67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2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3981</v>
      </c>
      <c r="H20" s="174">
        <v>1</v>
      </c>
      <c r="I20" s="166" t="s">
        <v>3702</v>
      </c>
      <c r="J20" s="174">
        <v>4213.33</v>
      </c>
      <c r="K20" s="156">
        <f t="shared" si="0"/>
        <v>4213.33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45" x14ac:dyDescent="0.25">
      <c r="A21" s="166">
        <v>3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1</v>
      </c>
      <c r="I21" s="166" t="s">
        <v>3702</v>
      </c>
      <c r="J21" s="174">
        <v>1958.33</v>
      </c>
      <c r="K21" s="156">
        <f t="shared" si="0"/>
        <v>1958.33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45" x14ac:dyDescent="0.25">
      <c r="A22" s="166">
        <v>3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1</v>
      </c>
      <c r="I22" s="166" t="s">
        <v>3702</v>
      </c>
      <c r="J22" s="174">
        <v>1903.33</v>
      </c>
      <c r="K22" s="156">
        <f t="shared" si="0"/>
        <v>1903.33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45" x14ac:dyDescent="0.25">
      <c r="A23" s="166">
        <v>4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3984</v>
      </c>
      <c r="H23" s="174">
        <v>1</v>
      </c>
      <c r="I23" s="166" t="s">
        <v>3702</v>
      </c>
      <c r="J23" s="174">
        <v>3543.33</v>
      </c>
      <c r="K23" s="156">
        <f t="shared" si="0"/>
        <v>3543.33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45" x14ac:dyDescent="0.25">
      <c r="A24" s="166">
        <v>5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3985</v>
      </c>
      <c r="H24" s="174">
        <v>1</v>
      </c>
      <c r="I24" s="166" t="s">
        <v>3702</v>
      </c>
      <c r="J24" s="174">
        <v>5396.67</v>
      </c>
      <c r="K24" s="156">
        <f t="shared" si="0"/>
        <v>5396.67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30" x14ac:dyDescent="0.25">
      <c r="A25" s="166">
        <v>5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3986</v>
      </c>
      <c r="H25" s="174">
        <v>1</v>
      </c>
      <c r="I25" s="166" t="s">
        <v>3702</v>
      </c>
      <c r="J25" s="174">
        <v>4103.33</v>
      </c>
      <c r="K25" s="156">
        <f t="shared" si="0"/>
        <v>4103.33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5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3987</v>
      </c>
      <c r="H26" s="174">
        <v>1</v>
      </c>
      <c r="I26" s="166" t="s">
        <v>3702</v>
      </c>
      <c r="J26" s="174">
        <v>243</v>
      </c>
      <c r="K26" s="156">
        <f t="shared" si="0"/>
        <v>243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45" x14ac:dyDescent="0.25">
      <c r="A27" s="166">
        <v>6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3988</v>
      </c>
      <c r="H27" s="174">
        <v>1</v>
      </c>
      <c r="I27" s="166" t="s">
        <v>3702</v>
      </c>
      <c r="J27" s="174">
        <v>5880</v>
      </c>
      <c r="K27" s="156">
        <f t="shared" si="0"/>
        <v>5880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45" x14ac:dyDescent="0.25">
      <c r="A28" s="166">
        <v>6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3989</v>
      </c>
      <c r="H28" s="174">
        <v>1</v>
      </c>
      <c r="I28" s="166" t="s">
        <v>3702</v>
      </c>
      <c r="J28" s="174">
        <v>5156.67</v>
      </c>
      <c r="K28" s="156">
        <f t="shared" si="0"/>
        <v>5156.67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30" x14ac:dyDescent="0.25">
      <c r="A29" s="166">
        <v>6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3990</v>
      </c>
      <c r="H29" s="174">
        <v>2</v>
      </c>
      <c r="I29" s="166" t="s">
        <v>3702</v>
      </c>
      <c r="J29" s="174">
        <v>2350</v>
      </c>
      <c r="K29" s="156">
        <f t="shared" si="0"/>
        <v>4700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26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B114" s="178" t="str">
        <f>IF(AND(G114&lt;&gt;"",H114&gt;0,I114&lt;&gt;"",J114&lt;&gt;0,K114&lt;&gt;0),COUNT($B$11:B113)+1,"")</f>
        <v/>
      </c>
      <c r="K114" s="182" t="str">
        <f t="shared" si="1"/>
        <v/>
      </c>
    </row>
    <row r="115" spans="1:18" x14ac:dyDescent="0.25">
      <c r="B115" s="178" t="str">
        <f>IF(AND(G115&lt;&gt;"",H115&gt;0,I115&lt;&gt;"",J115&lt;&gt;0,K115&lt;&gt;0),COUNT($B$11:B114)+1,"")</f>
        <v/>
      </c>
      <c r="K115" s="182" t="str">
        <f t="shared" si="1"/>
        <v/>
      </c>
    </row>
    <row r="116" spans="1:18" x14ac:dyDescent="0.25">
      <c r="B116" s="178" t="str">
        <f>IF(AND(G116&lt;&gt;"",H116&gt;0,I116&lt;&gt;"",J116&lt;&gt;0,K116&lt;&gt;0),COUNT($B$11:B115)+1,"")</f>
        <v/>
      </c>
      <c r="K116" s="183" t="str">
        <f t="shared" si="1"/>
        <v/>
      </c>
    </row>
    <row r="117" spans="1:18" x14ac:dyDescent="0.25">
      <c r="B117" s="178" t="str">
        <f>IF(AND(G117&lt;&gt;"",H117&gt;0,I117&lt;&gt;"",J117&lt;&gt;0,K117&lt;&gt;0),COUNT($B$11:B116)+1,"")</f>
        <v/>
      </c>
      <c r="K117" s="182"/>
    </row>
    <row r="118" spans="1:18" x14ac:dyDescent="0.25">
      <c r="B118" s="178" t="str">
        <f>IF(AND(G118&lt;&gt;"",H118&gt;0,I118&lt;&gt;"",J118&lt;&gt;0,K118&lt;&gt;0),COUNT($B$11:B117)+1,"")</f>
        <v/>
      </c>
      <c r="K118" s="182" t="str">
        <f t="shared" si="1"/>
        <v/>
      </c>
    </row>
    <row r="119" spans="1:18" x14ac:dyDescent="0.25">
      <c r="B119" s="178" t="str">
        <f>IF(AND(G119&lt;&gt;"",H119&gt;0,I119&lt;&gt;"",J119&lt;&gt;0,K119&lt;&gt;0),COUNT($B$11:B118)+1,"")</f>
        <v/>
      </c>
      <c r="K119" s="183" t="str">
        <f t="shared" si="1"/>
        <v/>
      </c>
    </row>
    <row r="120" spans="1:18" x14ac:dyDescent="0.25">
      <c r="B120" s="178" t="str">
        <f>IF(AND(G120&lt;&gt;"",H120&gt;0,I120&lt;&gt;"",J120&lt;&gt;0,K120&lt;&gt;0),COUNT($B$11:B119)+1,"")</f>
        <v/>
      </c>
      <c r="K120" s="182" t="str">
        <f t="shared" si="1"/>
        <v/>
      </c>
    </row>
    <row r="121" spans="1:18" x14ac:dyDescent="0.25">
      <c r="B121" s="178"/>
      <c r="K121" s="182" t="str">
        <f t="shared" si="1"/>
        <v/>
      </c>
    </row>
    <row r="122" spans="1:18" x14ac:dyDescent="0.25">
      <c r="B122" s="178"/>
      <c r="K122" s="183" t="str">
        <f t="shared" si="1"/>
        <v/>
      </c>
    </row>
    <row r="123" spans="1:18" x14ac:dyDescent="0.25">
      <c r="B123" s="178"/>
      <c r="K123" s="182" t="str">
        <f t="shared" si="1"/>
        <v/>
      </c>
    </row>
    <row r="124" spans="1:18" x14ac:dyDescent="0.25">
      <c r="B124" s="178"/>
      <c r="K124" s="182" t="str">
        <f t="shared" si="1"/>
        <v/>
      </c>
    </row>
    <row r="125" spans="1:18" x14ac:dyDescent="0.25">
      <c r="B125" s="178"/>
      <c r="K125" s="183" t="str">
        <f t="shared" si="1"/>
        <v/>
      </c>
    </row>
    <row r="126" spans="1:18" x14ac:dyDescent="0.25">
      <c r="B126" s="178"/>
      <c r="K126" s="182" t="str">
        <f t="shared" si="1"/>
        <v/>
      </c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tabSelected="1" workbookViewId="0">
      <selection activeCell="H29" sqref="A1:K29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Pregão Presencial</v>
      </c>
      <c r="D2" s="241"/>
      <c r="E2" s="30" t="s">
        <v>151</v>
      </c>
      <c r="F2" s="31">
        <f>IF(Identificação!E2=0,"",Identificação!E2)</f>
        <v>25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FORNECIMENTO DE MATERIAIS PARA ADEQUAÇÃO DO COMPLEXO DE BRITAGEM PERTENCENTE AO MUNICIPIO DE COTIPORÃ.</v>
      </c>
      <c r="D3" s="237"/>
      <c r="E3" s="237"/>
      <c r="F3" s="237"/>
      <c r="G3" s="237"/>
      <c r="H3" s="238"/>
      <c r="I3" s="153"/>
      <c r="J3" s="153"/>
    </row>
    <row r="4" spans="1:12" s="29" customFormat="1" ht="15.75" thickBot="1" x14ac:dyDescent="0.3">
      <c r="A4" s="19" t="s">
        <v>3793</v>
      </c>
      <c r="B4" s="27"/>
      <c r="C4" s="194" t="s">
        <v>3998</v>
      </c>
      <c r="D4" s="194"/>
      <c r="E4" s="194"/>
      <c r="F4" s="194"/>
      <c r="G4" s="23" t="s">
        <v>3754</v>
      </c>
      <c r="H4" s="125" t="s">
        <v>3999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Compras e Outros Serviços</v>
      </c>
      <c r="D5" s="243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82509.260000000009</v>
      </c>
      <c r="D6" s="236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Proteção de 4,66 m e altura de 1,20 m</v>
      </c>
      <c r="E12" s="176">
        <f>IF('Orçamento-base'!H12&gt;0,'Orçamento-base'!H12,"")</f>
        <v>1</v>
      </c>
      <c r="F12" s="86" t="str">
        <f>IF('Orçamento-base'!I12&gt;0,'Orçamento-base'!I12,"")</f>
        <v>un</v>
      </c>
      <c r="G12" s="174">
        <v>7034</v>
      </c>
      <c r="H12" s="86">
        <f>IFERROR(IF(E12*G12&lt;&gt;0,ROUND(ROUND(E12,4)*ROUND(G12,4),2),""),"")</f>
        <v>7034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 xml:space="preserve">Proteção de 3,98 m e altura de 1,20 m 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>
        <v>6075</v>
      </c>
      <c r="H13" s="167">
        <f>IFERROR(IF(E13*G13&lt;&gt;0,ROUND(ROUND(E13,4)*ROUND(G13,4),2),""),"")</f>
        <v>6075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Proteção de 5,05 e altura de 1,20 m</v>
      </c>
      <c r="E14" s="184">
        <f>IF('Orçamento-base'!H14&gt;0,'Orçamento-base'!H14,"")</f>
        <v>1</v>
      </c>
      <c r="F14" s="156" t="str">
        <f>IF('Orçamento-base'!I14&gt;0,'Orçamento-base'!I14,"")</f>
        <v>un</v>
      </c>
      <c r="G14" s="174">
        <v>7150</v>
      </c>
      <c r="H14" s="156">
        <f t="shared" ref="H14:H30" si="0">IFERROR(IF(E14*G14&lt;&gt;0,ROUND(ROUND(E14,4)*ROUND(G14,4),2),""),"")</f>
        <v>7150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Proteção de 4,00 m e altura de 1,20 m</v>
      </c>
      <c r="E15" s="184">
        <f>IF('Orçamento-base'!H15&gt;0,'Orçamento-base'!H15,"")</f>
        <v>1</v>
      </c>
      <c r="F15" s="156" t="str">
        <f>IF('Orçamento-base'!I15&gt;0,'Orçamento-base'!I15,"")</f>
        <v>un</v>
      </c>
      <c r="G15" s="174">
        <v>5710</v>
      </c>
      <c r="H15" s="156">
        <f t="shared" si="0"/>
        <v>5710</v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Proteção de 3,88 m e altura de 1,20 m</v>
      </c>
      <c r="E16" s="184">
        <f>IF('Orçamento-base'!H16&gt;0,'Orçamento-base'!H16,"")</f>
        <v>1</v>
      </c>
      <c r="F16" s="156" t="str">
        <f>IF('Orçamento-base'!I16&gt;0,'Orçamento-base'!I16,"")</f>
        <v>un</v>
      </c>
      <c r="G16" s="174">
        <v>5531</v>
      </c>
      <c r="H16" s="156">
        <f t="shared" si="0"/>
        <v>5531</v>
      </c>
      <c r="I16" s="148"/>
      <c r="J16" s="148"/>
      <c r="K16" s="71"/>
    </row>
    <row r="17" spans="1:11" x14ac:dyDescent="0.25">
      <c r="A17" s="162">
        <f>IF('Orçamento-base'!A17&gt;0,'Orçamento-base'!A17,"")</f>
        <v>2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Proteção de 1,40 m e altura de 1,20 m</v>
      </c>
      <c r="E17" s="184">
        <f>IF('Orçamento-base'!H17&gt;0,'Orçamento-base'!H17,"")</f>
        <v>1</v>
      </c>
      <c r="F17" s="156" t="str">
        <f>IF('Orçamento-base'!I17&gt;0,'Orçamento-base'!I17,"")</f>
        <v>un</v>
      </c>
      <c r="G17" s="174">
        <v>2240</v>
      </c>
      <c r="H17" s="156">
        <f t="shared" si="0"/>
        <v>2240</v>
      </c>
      <c r="I17" s="148"/>
      <c r="J17" s="148"/>
      <c r="K17" s="71"/>
    </row>
    <row r="18" spans="1:11" x14ac:dyDescent="0.25">
      <c r="A18" s="162">
        <f>IF('Orçamento-base'!A18&gt;0,'Orçamento-base'!A18,"")</f>
        <v>2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Proteção de 2,95 m e altura de 1,20 m</v>
      </c>
      <c r="E18" s="184">
        <f>IF('Orçamento-base'!H18&gt;0,'Orçamento-base'!H18,"")</f>
        <v>1</v>
      </c>
      <c r="F18" s="156" t="str">
        <f>IF('Orçamento-base'!I18&gt;0,'Orçamento-base'!I18,"")</f>
        <v>un</v>
      </c>
      <c r="G18" s="174">
        <v>4472</v>
      </c>
      <c r="H18" s="156">
        <f t="shared" si="0"/>
        <v>4472</v>
      </c>
      <c r="I18" s="148"/>
      <c r="J18" s="148"/>
      <c r="K18" s="71"/>
    </row>
    <row r="19" spans="1:11" x14ac:dyDescent="0.25">
      <c r="A19" s="162">
        <f>IF('Orçamento-base'!A19&gt;0,'Orçamento-base'!A19,"")</f>
        <v>2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Proteção de 5,00 m e altura de 1,20 m</v>
      </c>
      <c r="E19" s="184">
        <f>IF('Orçamento-base'!H19&gt;0,'Orçamento-base'!H19,"")</f>
        <v>1</v>
      </c>
      <c r="F19" s="156" t="str">
        <f>IF('Orçamento-base'!I19&gt;0,'Orçamento-base'!I19,"")</f>
        <v>un</v>
      </c>
      <c r="G19" s="174">
        <v>7200.67</v>
      </c>
      <c r="H19" s="156">
        <f t="shared" si="0"/>
        <v>7200.67</v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Proteção de 2,77 m e altura de 1,20 m</v>
      </c>
      <c r="E20" s="184">
        <f>IF('Orçamento-base'!H20&gt;0,'Orçamento-base'!H20,"")</f>
        <v>1</v>
      </c>
      <c r="F20" s="156" t="str">
        <f>IF('Orçamento-base'!I20&gt;0,'Orçamento-base'!I20,"")</f>
        <v>un</v>
      </c>
      <c r="G20" s="174">
        <v>4212</v>
      </c>
      <c r="H20" s="156">
        <f t="shared" si="0"/>
        <v>4212</v>
      </c>
      <c r="I20" s="148"/>
      <c r="J20" s="148"/>
      <c r="K20" s="71"/>
    </row>
    <row r="21" spans="1:11" x14ac:dyDescent="0.25">
      <c r="A21" s="162">
        <f>IF('Orçamento-base'!A21&gt;0,'Orçamento-base'!A21,"")</f>
        <v>3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Proteção da polia do alimentador vibratório, marca Plangg, constituído em chapa de aço expandida com malha 12x25 mm e espessura de 1,5 mm</v>
      </c>
      <c r="E21" s="184">
        <f>IF('Orçamento-base'!H21&gt;0,'Orçamento-base'!H21,"")</f>
        <v>1</v>
      </c>
      <c r="F21" s="156" t="str">
        <f>IF('Orçamento-base'!I21&gt;0,'Orçamento-base'!I21,"")</f>
        <v>un</v>
      </c>
      <c r="G21" s="174">
        <v>1919</v>
      </c>
      <c r="H21" s="156">
        <f t="shared" si="0"/>
        <v>1919</v>
      </c>
      <c r="I21" s="148"/>
      <c r="J21" s="148"/>
      <c r="K21" s="71"/>
    </row>
    <row r="22" spans="1:11" x14ac:dyDescent="0.25">
      <c r="A22" s="162">
        <f>IF('Orçamento-base'!A22&gt;0,'Orçamento-base'!A22,"")</f>
        <v>3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Proteção da polia da correia transportadora, constituído em chapa de aço expandida com malha 12x25 mm e espessura de 1,5 mm</v>
      </c>
      <c r="E22" s="184">
        <f>IF('Orçamento-base'!H22&gt;0,'Orçamento-base'!H22,"")</f>
        <v>1</v>
      </c>
      <c r="F22" s="156" t="str">
        <f>IF('Orçamento-base'!I22&gt;0,'Orçamento-base'!I22,"")</f>
        <v>un</v>
      </c>
      <c r="G22" s="174">
        <v>1942.66</v>
      </c>
      <c r="H22" s="156">
        <f t="shared" si="0"/>
        <v>1942.66</v>
      </c>
      <c r="I22" s="148"/>
      <c r="J22" s="148"/>
      <c r="K22" s="71"/>
    </row>
    <row r="23" spans="1:11" x14ac:dyDescent="0.25">
      <c r="A23" s="162">
        <f>IF('Orçamento-base'!A23&gt;0,'Orçamento-base'!A23,"")</f>
        <v>4</v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Calha de saída do rebritador de mandíbulas, constituído em chapa de aço com medida de 1000x450 mm e espessura de 10 mm</v>
      </c>
      <c r="E23" s="184">
        <f>IF('Orçamento-base'!H23&gt;0,'Orçamento-base'!H23,"")</f>
        <v>1</v>
      </c>
      <c r="F23" s="156" t="str">
        <f>IF('Orçamento-base'!I23&gt;0,'Orçamento-base'!I23,"")</f>
        <v>un</v>
      </c>
      <c r="G23" s="174">
        <v>3543.33</v>
      </c>
      <c r="H23" s="156">
        <f t="shared" si="0"/>
        <v>3543.33</v>
      </c>
      <c r="I23" s="148"/>
      <c r="J23" s="148"/>
      <c r="K23" s="71"/>
    </row>
    <row r="24" spans="1:11" x14ac:dyDescent="0.25">
      <c r="A24" s="162">
        <f>IF('Orçamento-base'!A24&gt;0,'Orçamento-base'!A24,"")</f>
        <v>5</v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Base de apoio do rebritador de mandíbulas para acesso do operador, com medida de 90x90 cm, com piso antiderrapante e altura lateral de 1,20 m</v>
      </c>
      <c r="E24" s="184">
        <f>IF('Orçamento-base'!H24&gt;0,'Orçamento-base'!H24,"")</f>
        <v>1</v>
      </c>
      <c r="F24" s="156" t="str">
        <f>IF('Orçamento-base'!I24&gt;0,'Orçamento-base'!I24,"")</f>
        <v>un</v>
      </c>
      <c r="G24" s="174">
        <v>5456</v>
      </c>
      <c r="H24" s="156">
        <f t="shared" si="0"/>
        <v>5456</v>
      </c>
      <c r="I24" s="148"/>
      <c r="J24" s="148"/>
      <c r="K24" s="71"/>
    </row>
    <row r="25" spans="1:11" x14ac:dyDescent="0.25">
      <c r="A25" s="162">
        <f>IF('Orçamento-base'!A25&gt;0,'Orçamento-base'!A25,"")</f>
        <v>5</v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Alteração na parte superior do alimentador vibratório, altura de 1,00 m para 1,20 m</v>
      </c>
      <c r="E25" s="184">
        <f>IF('Orçamento-base'!H25&gt;0,'Orçamento-base'!H25,"")</f>
        <v>1</v>
      </c>
      <c r="F25" s="156" t="str">
        <f>IF('Orçamento-base'!I25&gt;0,'Orçamento-base'!I25,"")</f>
        <v>un</v>
      </c>
      <c r="G25" s="174">
        <v>4010</v>
      </c>
      <c r="H25" s="156">
        <f t="shared" si="0"/>
        <v>4010</v>
      </c>
      <c r="I25" s="148"/>
      <c r="J25" s="148"/>
      <c r="K25" s="71"/>
    </row>
    <row r="26" spans="1:11" x14ac:dyDescent="0.25">
      <c r="A26" s="162">
        <f>IF('Orçamento-base'!A26&gt;0,'Orçamento-base'!A26,"")</f>
        <v>5</v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Sistema de chumbação 2.1/2" x Ø 10 mm</v>
      </c>
      <c r="E26" s="184">
        <f>IF('Orçamento-base'!H26&gt;0,'Orçamento-base'!H26,"")</f>
        <v>1</v>
      </c>
      <c r="F26" s="156" t="str">
        <f>IF('Orçamento-base'!I26&gt;0,'Orçamento-base'!I26,"")</f>
        <v>un</v>
      </c>
      <c r="G26" s="174">
        <v>277</v>
      </c>
      <c r="H26" s="156">
        <f t="shared" si="0"/>
        <v>277</v>
      </c>
      <c r="I26" s="148"/>
      <c r="J26" s="148"/>
      <c r="K26" s="71"/>
    </row>
    <row r="27" spans="1:11" x14ac:dyDescent="0.25">
      <c r="A27" s="162">
        <f>IF('Orçamento-base'!A27&gt;0,'Orçamento-base'!A27,"")</f>
        <v>6</v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Escada de acesso tipo marinheiro com proteção de guarda corpo com altura de 4,30 m e largura mínima de 60 cm</v>
      </c>
      <c r="E27" s="184">
        <f>IF('Orçamento-base'!H27&gt;0,'Orçamento-base'!H27,"")</f>
        <v>1</v>
      </c>
      <c r="F27" s="156" t="str">
        <f>IF('Orçamento-base'!I27&gt;0,'Orçamento-base'!I27,"")</f>
        <v>un</v>
      </c>
      <c r="G27" s="174">
        <v>6045</v>
      </c>
      <c r="H27" s="156">
        <f t="shared" si="0"/>
        <v>6045</v>
      </c>
      <c r="I27" s="148"/>
      <c r="J27" s="148"/>
      <c r="K27" s="71"/>
    </row>
    <row r="28" spans="1:11" x14ac:dyDescent="0.25">
      <c r="A28" s="162">
        <f>IF('Orçamento-base'!A28&gt;0,'Orçamento-base'!A28,"")</f>
        <v>6</v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Escada de acesso tipo marinheiro com proteção de guarda corpo com altura de 4,00 m e largura mínima de 60 cm</v>
      </c>
      <c r="E28" s="184">
        <f>IF('Orçamento-base'!H28&gt;0,'Orçamento-base'!H28,"")</f>
        <v>1</v>
      </c>
      <c r="F28" s="156" t="str">
        <f>IF('Orçamento-base'!I28&gt;0,'Orçamento-base'!I28,"")</f>
        <v>un</v>
      </c>
      <c r="G28" s="174">
        <v>5080</v>
      </c>
      <c r="H28" s="156">
        <f t="shared" si="0"/>
        <v>5080</v>
      </c>
      <c r="I28" s="148"/>
      <c r="J28" s="148"/>
      <c r="K28" s="71"/>
    </row>
    <row r="29" spans="1:11" x14ac:dyDescent="0.25">
      <c r="A29" s="162">
        <f>IF('Orçamento-base'!A29&gt;0,'Orçamento-base'!A29,"")</f>
        <v>6</v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Escadas de acesso tipo "U" com medida de 200x50x50 mm</v>
      </c>
      <c r="E29" s="184">
        <f>IF('Orçamento-base'!H29&gt;0,'Orçamento-base'!H29,"")</f>
        <v>2</v>
      </c>
      <c r="F29" s="156" t="str">
        <f>IF('Orçamento-base'!I29&gt;0,'Orçamento-base'!I29,"")</f>
        <v>un</v>
      </c>
      <c r="G29" s="174">
        <v>2305.8000000000002</v>
      </c>
      <c r="H29" s="156">
        <f t="shared" si="0"/>
        <v>4611.6000000000004</v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 t="str">
        <f>'Orçamento-base'!B30</f>
        <v/>
      </c>
      <c r="C30" s="162" t="str">
        <f>IF('Orçamento-base'!C30&gt;0,'Orçamento-base'!C30,"")</f>
        <v/>
      </c>
      <c r="D30" s="156" t="str">
        <f>IF('Orçamento-base'!G30&gt;0,'Orçamento-base'!G30,"")</f>
        <v/>
      </c>
      <c r="E30" s="184" t="str">
        <f>IF('Orçamento-base'!H30&gt;0,'Orçamento-base'!H30,"")</f>
        <v/>
      </c>
      <c r="F30" s="156" t="str">
        <f>IF('Orçamento-base'!I30&gt;0,'Orçamento-base'!I30,"")</f>
        <v/>
      </c>
      <c r="G30" s="174"/>
      <c r="H30" s="156" t="str">
        <f t="shared" si="0"/>
        <v/>
      </c>
      <c r="I30" s="148"/>
      <c r="J30" s="148"/>
      <c r="K30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46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2021-11-04T19:32:38Z</cp:lastPrinted>
  <dcterms:created xsi:type="dcterms:W3CDTF">2014-12-09T12:52:40Z</dcterms:created>
  <dcterms:modified xsi:type="dcterms:W3CDTF">2021-11-04T19:32:41Z</dcterms:modified>
</cp:coreProperties>
</file>