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25-21 adequação britador\TCE\"/>
    </mc:Choice>
  </mc:AlternateContent>
  <xr:revisionPtr revIDLastSave="0" documentId="13_ncr:1_{C5912F37-AB4C-495B-9D3E-3CF92E1F039F}" xr6:coauthVersionLast="47" xr6:coauthVersionMax="47" xr10:uidLastSave="{00000000-0000-0000-0000-000000000000}"/>
  <bookViews>
    <workbookView xWindow="-120" yWindow="-120" windowWidth="20730" windowHeight="11160" tabRatio="816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A14" i="6"/>
  <c r="C14" i="6"/>
  <c r="D14" i="6"/>
  <c r="E14" i="6"/>
  <c r="F14" i="6"/>
  <c r="H14" i="6"/>
  <c r="A15" i="6"/>
  <c r="C15" i="6"/>
  <c r="D15" i="6"/>
  <c r="E15" i="6"/>
  <c r="F15" i="6"/>
  <c r="H15" i="6"/>
  <c r="A16" i="6"/>
  <c r="C16" i="6"/>
  <c r="D16" i="6"/>
  <c r="E16" i="6"/>
  <c r="F16" i="6"/>
  <c r="H16" i="6"/>
  <c r="A17" i="6"/>
  <c r="C17" i="6"/>
  <c r="D17" i="6"/>
  <c r="E17" i="6"/>
  <c r="H17" i="6" s="1"/>
  <c r="F17" i="6"/>
  <c r="A18" i="6"/>
  <c r="C18" i="6"/>
  <c r="D18" i="6"/>
  <c r="E18" i="6"/>
  <c r="H18" i="6" s="1"/>
  <c r="F18" i="6"/>
  <c r="A19" i="6"/>
  <c r="C19" i="6"/>
  <c r="D19" i="6"/>
  <c r="E19" i="6"/>
  <c r="F19" i="6"/>
  <c r="H19" i="6"/>
  <c r="A20" i="6"/>
  <c r="C20" i="6"/>
  <c r="D20" i="6"/>
  <c r="E20" i="6"/>
  <c r="F20" i="6"/>
  <c r="H20" i="6"/>
  <c r="A21" i="6"/>
  <c r="C21" i="6"/>
  <c r="D21" i="6"/>
  <c r="E21" i="6"/>
  <c r="H21" i="6" s="1"/>
  <c r="F21" i="6"/>
  <c r="A22" i="6"/>
  <c r="C22" i="6"/>
  <c r="D22" i="6"/>
  <c r="E22" i="6"/>
  <c r="H22" i="6" s="1"/>
  <c r="F22" i="6"/>
  <c r="A23" i="6"/>
  <c r="C23" i="6"/>
  <c r="D23" i="6"/>
  <c r="E23" i="6"/>
  <c r="F23" i="6"/>
  <c r="H23" i="6"/>
  <c r="A24" i="6"/>
  <c r="C24" i="6"/>
  <c r="D24" i="6"/>
  <c r="E24" i="6"/>
  <c r="F24" i="6"/>
  <c r="H24" i="6"/>
  <c r="A25" i="6"/>
  <c r="C25" i="6"/>
  <c r="D25" i="6"/>
  <c r="E25" i="6"/>
  <c r="H25" i="6" s="1"/>
  <c r="F25" i="6"/>
  <c r="A26" i="6"/>
  <c r="C26" i="6"/>
  <c r="D26" i="6"/>
  <c r="E26" i="6"/>
  <c r="H26" i="6" s="1"/>
  <c r="F26" i="6"/>
  <c r="A27" i="6"/>
  <c r="C27" i="6"/>
  <c r="D27" i="6"/>
  <c r="E27" i="6"/>
  <c r="F27" i="6"/>
  <c r="H27" i="6"/>
  <c r="A28" i="6"/>
  <c r="C28" i="6"/>
  <c r="D28" i="6"/>
  <c r="E28" i="6"/>
  <c r="F28" i="6"/>
  <c r="H28" i="6"/>
  <c r="A29" i="6"/>
  <c r="C29" i="6"/>
  <c r="D29" i="6"/>
  <c r="E29" i="6"/>
  <c r="H29" i="6" s="1"/>
  <c r="F29" i="6"/>
  <c r="A30" i="6"/>
  <c r="C30" i="6"/>
  <c r="D30" i="6"/>
  <c r="E30" i="6"/>
  <c r="H30" i="6" s="1"/>
  <c r="F30" i="6"/>
  <c r="K116" i="3"/>
  <c r="K118" i="3"/>
  <c r="K119" i="3"/>
  <c r="K120" i="3"/>
  <c r="K121" i="3"/>
  <c r="K122" i="3"/>
  <c r="K123" i="3"/>
  <c r="K124" i="3"/>
  <c r="K125" i="3"/>
  <c r="K126" i="3"/>
  <c r="K115" i="3"/>
  <c r="K114" i="3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3" i="3"/>
  <c r="B13" i="3" s="1"/>
  <c r="B14" i="3" l="1"/>
  <c r="K12" i="3"/>
  <c r="B12" i="3" s="1"/>
  <c r="B15" i="3" l="1"/>
  <c r="B15" i="6" s="1"/>
  <c r="B14" i="6"/>
  <c r="B16" i="3"/>
  <c r="B16" i="6" s="1"/>
  <c r="E12" i="6"/>
  <c r="H12" i="6" s="1"/>
  <c r="B17" i="3" l="1"/>
  <c r="B17" i="6" s="1"/>
  <c r="C5" i="6"/>
  <c r="C3" i="6"/>
  <c r="H2" i="6"/>
  <c r="F2" i="6"/>
  <c r="C2" i="6"/>
  <c r="K4" i="3"/>
  <c r="K2" i="3"/>
  <c r="C3" i="3"/>
  <c r="C4" i="3"/>
  <c r="C5" i="3"/>
  <c r="I2" i="3"/>
  <c r="C2" i="3"/>
  <c r="B18" i="3" l="1"/>
  <c r="B18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7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9" i="3" l="1"/>
  <c r="B19" i="6" s="1"/>
  <c r="E13" i="6"/>
  <c r="H13" i="6" s="1"/>
  <c r="O13" i="3"/>
  <c r="B20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0" i="6" l="1"/>
  <c r="B21" i="3"/>
  <c r="B22" i="3" s="1"/>
  <c r="B22" i="6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1" i="6" l="1"/>
  <c r="B23" i="3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3" i="6" l="1"/>
  <c r="B24" i="3"/>
  <c r="B13" i="6"/>
  <c r="B24" i="6" l="1"/>
  <c r="B25" i="3"/>
  <c r="B25" i="6" l="1"/>
  <c r="B26" i="3"/>
  <c r="B117" i="3"/>
  <c r="B118" i="3" s="1"/>
  <c r="B26" i="6" l="1"/>
  <c r="B27" i="3"/>
  <c r="B119" i="3"/>
  <c r="B120" i="3" s="1"/>
  <c r="B28" i="3" l="1"/>
  <c r="B27" i="6"/>
  <c r="B29" i="3" l="1"/>
  <c r="B28" i="6"/>
  <c r="B30" i="3" l="1"/>
  <c r="B29" i="6"/>
  <c r="B31" i="3" l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8" i="2" s="1"/>
  <c r="B30" i="6"/>
  <c r="C6" i="6" s="1"/>
  <c r="B7" i="2" s="1"/>
  <c r="C6" i="3" l="1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<sst xmlns="http://schemas.openxmlformats.org/spreadsheetml/2006/main" count="15118" uniqueCount="3998">
  <si>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</si>
  <si>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</si>
  <si>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</si>
  <si>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</si>
  <si>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</si>
  <si>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</si>
  <si>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</si>
  <si>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</si>
  <si>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</si>
  <si>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</si>
  <si>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</si>
  <si>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</si>
  <si>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</si>
  <si>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</si>
  <si>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</si>
  <si>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</si>
  <si>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</si>
  <si>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</si>
  <si>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</si>
  <si>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</si>
  <si>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</si>
  <si>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</si>
  <si>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</si>
  <si>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</si>
  <si>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</si>
  <si>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</si>
  <si>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</si>
  <si>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</si>
  <si>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</si>
  <si>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</si>
  <si>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</si>
  <si>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</si>
  <si>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</si>
  <si>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</si>
  <si>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</si>
  <si>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</si>
  <si>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</si>
  <si>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</si>
  <si>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</si>
  <si>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</si>
  <si>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</si>
  <si>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</si>
  <si>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</si>
  <si>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</si>
  <si>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</si>
  <si>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</si>
  <si>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</si>
  <si>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</si>
  <si>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</si>
  <si>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</si>
  <si>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</si>
  <si>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</si>
  <si>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</si>
  <si>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</si>
  <si>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</si>
  <si>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</si>
  <si>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</si>
  <si>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</si>
  <si>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</si>
  <si>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</si>
  <si>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</si>
  <si>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</si>
  <si>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</si>
  <si>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</si>
  <si>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</si>
  <si>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</si>
  <si>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</si>
  <si>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</si>
  <si>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</si>
  <si>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</si>
  <si>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</si>
  <si>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</si>
  <si>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</si>
  <si>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</si>
  <si>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</si>
  <si>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</si>
  <si>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</si>
  <si>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</si>
  <si>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</si>
  <si>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</si>
  <si>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</si>
  <si>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</si>
  <si>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</si>
  <si>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</si>
  <si>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</si>
  <si>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</si>
  <si>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</si>
  <si>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</si>
  <si>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</si>
  <si>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</si>
  <si>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</si>
  <si>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</si>
  <si>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</si>
  <si>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</si>
  <si>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</si>
  <si>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</si>
  <si>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</si>
  <si>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</si>
  <si>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</si>
  <si>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</si>
  <si>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</si>
  <si>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</si>
  <si>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</si>
  <si>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</si>
  <si>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</si>
  <si>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</si>
  <si>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</si>
  <si>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</si>
  <si>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</si>
  <si>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</si>
  <si>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</si>
  <si>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</si>
  <si>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</si>
  <si>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</si>
  <si>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</si>
  <si>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</si>
  <si>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</si>
  <si>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</si>
  <si>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</si>
  <si>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</si>
  <si>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</si>
  <si>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</si>
  <si>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</si>
  <si>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</si>
  <si>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</si>
  <si>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</si>
  <si>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</si>
  <si>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</si>
  <si>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</si>
  <si>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</si>
  <si>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</si>
  <si>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</si>
  <si>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</si>
  <si>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</si>
  <si>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</si>
  <si>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</si>
  <si>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</si>
  <si>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</si>
  <si>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</si>
  <si>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</si>
  <si>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</si>
  <si>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</si>
  <si>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</si>
  <si>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</si>
  <si>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</si>
  <si>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</si>
  <si>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</si>
  <si>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</si>
  <si>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</si>
  <si>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</si>
  <si>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</si>
  <si>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</si>
  <si>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</si>
  <si>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</si>
  <si>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</si>
  <si>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</si>
  <si>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</si>
  <si>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</si>
  <si>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</si>
  <si>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</si>
  <si>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</si>
  <si>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</si>
  <si>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</si>
  <si>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</si>
  <si>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</si>
  <si>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</si>
  <si>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</si>
  <si>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</si>
  <si>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</si>
  <si>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</si>
  <si>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</si>
  <si>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</si>
  <si>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</si>
  <si>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</si>
  <si>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</si>
  <si>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</si>
  <si>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</si>
  <si>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</si>
  <si>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</si>
  <si>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</si>
  <si>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</si>
  <si>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</si>
  <si>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</si>
  <si>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</si>
  <si>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</si>
  <si>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</si>
  <si>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</si>
  <si>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</si>
  <si>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</si>
  <si>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</si>
  <si>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</si>
  <si>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</si>
  <si>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</si>
  <si>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</si>
  <si>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</si>
  <si>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</si>
  <si>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</si>
  <si>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</si>
  <si>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</si>
  <si>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</si>
  <si>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</si>
  <si>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</si>
  <si>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</si>
  <si>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</si>
  <si>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</si>
  <si>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</si>
  <si>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</si>
  <si>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</si>
  <si>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</si>
  <si>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</si>
  <si>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</si>
  <si>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</si>
  <si>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</si>
  <si>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</si>
  <si>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</si>
  <si>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</si>
  <si>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</si>
  <si>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</si>
  <si>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</si>
  <si>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</si>
  <si>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</si>
  <si>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</si>
  <si>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</si>
  <si>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</si>
  <si>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</si>
  <si>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</si>
  <si>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</si>
  <si>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</si>
  <si>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</si>
  <si>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</si>
  <si>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</si>
  <si>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</si>
  <si>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</si>
  <si>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</si>
  <si>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</si>
  <si>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</si>
  <si>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</si>
  <si>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</si>
  <si>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</si>
  <si>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</si>
  <si>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</si>
  <si>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</si>
  <si>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</si>
  <si>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</si>
  <si>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</si>
  <si>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</si>
  <si>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</si>
  <si>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</si>
  <si>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</si>
  <si>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</si>
  <si>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</si>
  <si>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</si>
  <si>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</si>
  <si>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</si>
  <si>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</si>
  <si>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</si>
  <si>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</si>
  <si>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</si>
  <si>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</si>
  <si>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</si>
  <si>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</si>
  <si>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</si>
  <si>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</si>
  <si>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</si>
  <si>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</si>
  <si>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</si>
  <si>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</si>
  <si>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</si>
  <si>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</si>
  <si>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</si>
  <si>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</si>
  <si>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</si>
  <si>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</si>
  <si>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</si>
  <si>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</si>
  <si>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</si>
  <si>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</si>
  <si>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</si>
  <si>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</si>
  <si>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</si>
  <si>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</si>
  <si>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</si>
  <si>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</si>
  <si>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</si>
  <si>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</si>
  <si>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</si>
  <si>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</si>
  <si>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</si>
  <si>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</si>
  <si>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</si>
  <si>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</si>
  <si>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</si>
  <si>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</si>
  <si>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</si>
  <si>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</si>
  <si>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</si>
  <si>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</si>
  <si>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</si>
  <si>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</si>
  <si>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</si>
  <si>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</si>
  <si>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</si>
  <si>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</si>
  <si>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</si>
  <si>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</si>
  <si>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</si>
  <si>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</si>
  <si>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</si>
  <si>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</si>
  <si>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</si>
  <si>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</si>
  <si>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</si>
  <si>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</si>
  <si>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</si>
  <si>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</si>
  <si>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</si>
  <si>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</si>
  <si>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</si>
  <si>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</si>
  <si>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</si>
  <si>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</si>
  <si>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</si>
  <si>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</si>
  <si>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</si>
  <si>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</si>
  <si>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</si>
  <si>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</si>
  <si>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</si>
  <si>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</si>
  <si>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</si>
  <si>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</si>
  <si>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</si>
  <si>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</si>
  <si>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</si>
  <si>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</si>
  <si>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</si>
  <si>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</si>
  <si>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</si>
  <si>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</si>
  <si>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</si>
  <si>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</si>
  <si>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</si>
  <si>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</si>
  <si>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</si>
  <si>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</si>
  <si>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</si>
  <si>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</si>
  <si>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</si>
  <si>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</si>
  <si>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</si>
  <si>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</si>
  <si>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</si>
  <si>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</si>
  <si>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</si>
  <si>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</si>
  <si>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</si>
  <si>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</si>
  <si>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</si>
  <si>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</si>
  <si>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</si>
  <si>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</si>
  <si>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</si>
  <si>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</si>
  <si>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</si>
  <si>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</si>
  <si>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</si>
  <si>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</si>
  <si>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</si>
  <si>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</si>
  <si>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</si>
  <si>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</si>
  <si>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</si>
  <si>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</si>
  <si>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</si>
  <si>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</si>
  <si>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</si>
  <si>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</si>
  <si>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</si>
  <si>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</si>
  <si>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</si>
  <si>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</si>
  <si>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</si>
  <si>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</si>
  <si>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</si>
  <si>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</si>
  <si>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</si>
  <si>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</si>
  <si>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</si>
  <si>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</si>
  <si>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</si>
  <si>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</si>
  <si>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</si>
  <si>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</si>
  <si>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</si>
  <si>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</si>
  <si>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</si>
  <si>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</si>
  <si>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</si>
  <si>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</si>
  <si>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</si>
  <si>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</si>
  <si>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</si>
  <si>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</si>
  <si>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</si>
  <si>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</si>
  <si>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</si>
  <si>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</si>
  <si>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</si>
  <si>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</si>
  <si>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</si>
  <si>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</si>
  <si>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</si>
  <si>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</si>
  <si>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</si>
  <si>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</si>
  <si>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</si>
  <si>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</si>
  <si>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</si>
  <si>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</si>
  <si>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</si>
  <si>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</si>
  <si>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</si>
  <si>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</si>
  <si>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</si>
  <si>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</si>
  <si>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</si>
  <si>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</si>
  <si>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</si>
  <si>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</si>
  <si>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</si>
  <si>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</si>
  <si>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</si>
  <si>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</si>
  <si>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</si>
  <si>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</si>
  <si>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</si>
  <si>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</si>
  <si>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</si>
  <si>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</si>
  <si>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</si>
  <si>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</si>
  <si>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</si>
  <si>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</si>
  <si>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</si>
  <si>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</si>
  <si>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</si>
  <si>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</si>
  <si>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</si>
  <si>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</si>
  <si>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</si>
  <si>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</si>
  <si>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</si>
  <si>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</si>
  <si>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</si>
  <si>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</si>
  <si>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</si>
  <si>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</si>
  <si>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</si>
  <si>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</si>
  <si>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</si>
  <si>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</si>
  <si>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</si>
  <si>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</si>
  <si>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</si>
  <si>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</si>
  <si>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</si>
  <si>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</si>
  <si>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</si>
  <si>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</si>
  <si>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</si>
  <si>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</si>
  <si>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</si>
  <si>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</si>
  <si>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</si>
  <si>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</si>
  <si>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</si>
  <si>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</si>
  <si>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</si>
  <si>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</si>
  <si>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</si>
  <si>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</si>
  <si>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</si>
  <si>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</si>
  <si>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</si>
  <si>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</si>
  <si>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</si>
  <si>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</si>
  <si>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</si>
  <si>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</si>
  <si>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</si>
  <si>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</si>
  <si>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</si>
  <si>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</si>
  <si>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</si>
  <si>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</si>
  <si>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</si>
  <si>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</si>
  <si>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</si>
  <si>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</si>
  <si>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</si>
  <si>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</si>
  <si>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</si>
  <si>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</si>
  <si>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</si>
  <si>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</si>
  <si>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</si>
  <si>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</si>
  <si>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</si>
  <si>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</si>
  <si>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</si>
  <si>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</si>
  <si>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</si>
  <si>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</si>
  <si>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</si>
  <si>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</si>
  <si>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</si>
  <si>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</si>
  <si>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</si>
  <si>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</si>
  <si>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</si>
  <si>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</si>
  <si>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</si>
  <si>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</si>
  <si>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</si>
  <si>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</si>
  <si>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</si>
  <si>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</si>
  <si>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</si>
  <si>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</si>
  <si>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</si>
  <si>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</si>
  <si>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</si>
  <si>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</si>
  <si>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</si>
  <si>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</si>
  <si>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</si>
  <si>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</si>
  <si>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</si>
  <si>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</si>
  <si>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</si>
  <si>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</si>
  <si>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</si>
  <si>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</si>
  <si>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</si>
  <si>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</si>
  <si>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</si>
  <si>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</si>
  <si>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</si>
  <si>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</si>
  <si>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</si>
  <si>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</si>
  <si>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</si>
  <si>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</si>
  <si>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</si>
  <si>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</si>
  <si>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</si>
  <si>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</si>
  <si>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</si>
  <si>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</si>
  <si>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</si>
  <si>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</si>
  <si>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</si>
  <si>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</si>
  <si>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</si>
  <si>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</si>
  <si>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</si>
  <si>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</si>
  <si>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</si>
  <si>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</si>
  <si>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</si>
  <si>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</si>
  <si>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</si>
  <si>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</si>
  <si>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</si>
  <si>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</si>
  <si>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</si>
  <si>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</si>
  <si>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</si>
  <si>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</si>
  <si>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</si>
  <si>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</si>
  <si>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</si>
  <si>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</si>
  <si>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</si>
  <si>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</si>
  <si>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</si>
  <si>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</si>
  <si>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</si>
  <si>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</si>
  <si>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</si>
  <si>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</si>
  <si>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</si>
  <si>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</si>
  <si>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</si>
  <si>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</si>
  <si>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</si>
  <si>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</si>
  <si>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</si>
  <si>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</si>
  <si>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</si>
  <si>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</si>
  <si>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</si>
  <si>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</si>
  <si>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</si>
  <si>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</si>
  <si>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</si>
  <si>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</si>
  <si>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</si>
  <si>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</si>
  <si>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</si>
  <si>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</si>
  <si>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</si>
  <si>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</si>
  <si>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</si>
  <si>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</si>
  <si>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</si>
  <si>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</si>
  <si>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</si>
  <si>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</si>
  <si>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</si>
  <si>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</si>
  <si>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</si>
  <si>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</si>
  <si>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</si>
  <si>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</si>
  <si>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</si>
  <si>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</si>
  <si>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</si>
  <si>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</si>
  <si>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</si>
  <si>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</si>
  <si>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</si>
  <si>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</si>
  <si>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</si>
  <si>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</si>
  <si>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</si>
  <si>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</si>
  <si>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</si>
  <si>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</si>
  <si>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</si>
  <si>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</si>
  <si>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</si>
  <si>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</si>
  <si>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</si>
  <si>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</si>
  <si>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</si>
  <si>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</si>
  <si>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</si>
  <si>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</si>
  <si>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</si>
  <si>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</si>
  <si>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</si>
  <si>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</si>
  <si>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</si>
  <si>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</si>
  <si>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</si>
  <si>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</si>
  <si>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</si>
  <si>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</si>
  <si>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</si>
  <si>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</si>
  <si>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</si>
  <si>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</si>
  <si>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</si>
  <si>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</si>
  <si>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</si>
  <si>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</si>
  <si>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</si>
  <si>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</si>
  <si>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</si>
  <si>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</si>
  <si>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</si>
  <si>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</si>
  <si>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</si>
  <si>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</si>
  <si>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</si>
  <si>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</si>
  <si>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</si>
  <si>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</si>
  <si>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</si>
  <si>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</si>
  <si>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</si>
  <si>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</si>
  <si>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</si>
  <si>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</si>
  <si>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</si>
  <si>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</si>
  <si>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</si>
  <si>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</si>
  <si>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</si>
  <si>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</si>
  <si>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</si>
  <si>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</si>
  <si>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</si>
  <si>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</si>
  <si>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</si>
  <si>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</si>
  <si>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</si>
  <si>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</si>
  <si>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</si>
  <si>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</si>
  <si>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</si>
  <si>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</si>
  <si>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</si>
  <si>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</si>
  <si>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</si>
  <si>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</si>
  <si>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</si>
  <si>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</si>
  <si>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</si>
  <si>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</si>
  <si>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</si>
  <si>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</si>
  <si>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</si>
  <si>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</si>
  <si>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</si>
  <si>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</si>
  <si>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</si>
  <si>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</si>
  <si>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</si>
  <si>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</si>
  <si>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</si>
  <si>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</si>
  <si>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</si>
  <si>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</si>
  <si>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</si>
  <si>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</si>
  <si>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</si>
  <si>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</si>
  <si>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</si>
  <si>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</si>
  <si>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</si>
  <si>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</si>
  <si>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</si>
  <si>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</si>
  <si>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</si>
  <si>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</si>
  <si>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</si>
  <si>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</si>
  <si>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</si>
  <si>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</si>
  <si>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</si>
  <si>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</si>
  <si>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</si>
  <si>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</si>
  <si>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</si>
  <si>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</si>
  <si>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</si>
  <si>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</si>
  <si>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</si>
  <si>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</si>
  <si>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</si>
  <si>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</si>
  <si>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</si>
  <si>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</si>
  <si>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</si>
  <si>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</si>
  <si>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</si>
  <si>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</si>
  <si>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</si>
  <si>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</si>
  <si>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</si>
  <si>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</si>
  <si>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</si>
  <si>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</si>
  <si>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</si>
  <si>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</si>
  <si>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</si>
  <si>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</si>
  <si>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</si>
  <si>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</si>
  <si>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</si>
  <si>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</si>
  <si>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</si>
  <si>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</si>
  <si>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</si>
  <si>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</si>
  <si>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</si>
  <si>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</si>
  <si>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</si>
  <si>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</si>
  <si>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</si>
  <si>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</si>
  <si>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</si>
  <si>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</si>
  <si>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</si>
  <si>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</si>
  <si>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</si>
  <si>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</si>
  <si>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</si>
  <si>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</si>
  <si>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</si>
  <si>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</si>
  <si>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</si>
  <si>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</si>
  <si>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</si>
  <si>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</si>
  <si>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</si>
  <si>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</si>
  <si>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</si>
  <si>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</si>
  <si>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</si>
  <si>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</si>
  <si>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</si>
  <si>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</si>
  <si>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</si>
  <si>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</si>
  <si>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</si>
  <si>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</si>
  <si>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</si>
  <si>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</si>
  <si>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</si>
  <si>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</si>
  <si>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</si>
  <si>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</si>
  <si>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</si>
  <si>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</si>
  <si>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</si>
  <si>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</si>
  <si>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</si>
  <si>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</si>
  <si>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</si>
  <si>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</si>
  <si>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</si>
  <si>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</si>
  <si>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</si>
  <si>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</si>
  <si>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</si>
  <si>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</si>
  <si>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</si>
  <si>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</si>
  <si>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</si>
  <si>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</si>
  <si>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</si>
  <si>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</si>
  <si>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</si>
  <si>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</si>
  <si>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</si>
  <si>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</si>
  <si>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</si>
  <si>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</si>
  <si>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</si>
  <si>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</si>
  <si>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</si>
  <si>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</si>
  <si>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</si>
  <si>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</si>
  <si>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</si>
  <si>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</si>
  <si>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</si>
  <si>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</si>
  <si>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</si>
  <si>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</si>
  <si>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</si>
  <si>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</si>
  <si>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</si>
  <si>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</si>
  <si>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</si>
  <si>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</si>
  <si>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</si>
  <si>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</si>
  <si>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</si>
  <si>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</si>
  <si>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</si>
  <si>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</si>
  <si>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</si>
  <si>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</si>
  <si>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</si>
  <si>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</si>
  <si>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</si>
  <si>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</si>
  <si>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</si>
  <si>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</si>
  <si>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</si>
  <si>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</si>
  <si>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</si>
  <si>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</si>
  <si>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</si>
  <si>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</si>
  <si>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</si>
  <si>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</si>
  <si>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</si>
  <si>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</si>
  <si>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</si>
  <si>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</si>
  <si>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</si>
  <si>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</si>
  <si>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</si>
  <si>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</si>
  <si>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</si>
  <si>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</si>
  <si>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</si>
  <si>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</si>
  <si>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</si>
  <si>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</si>
  <si>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</si>
  <si>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</si>
  <si>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</si>
  <si>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</si>
  <si>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</si>
  <si>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</si>
  <si>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</si>
  <si>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</si>
  <si>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</si>
  <si>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</si>
  <si>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</si>
  <si>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</si>
  <si>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</si>
  <si>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</si>
  <si>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</si>
  <si>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</si>
  <si>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</si>
  <si>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</si>
  <si>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</si>
  <si>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</si>
  <si>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</si>
  <si>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</si>
  <si>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</si>
  <si>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</si>
  <si>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</si>
  <si>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</si>
  <si>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</si>
  <si>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</si>
  <si>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</si>
  <si>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</si>
  <si>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</si>
  <si>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</si>
  <si>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</si>
  <si>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</si>
  <si>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</si>
  <si>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</si>
  <si>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</si>
  <si>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</si>
  <si>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</si>
  <si>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</si>
  <si>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</si>
  <si>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</si>
  <si>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</si>
  <si>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</si>
  <si>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</si>
  <si>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</si>
  <si>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</si>
  <si>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</si>
  <si>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</si>
  <si>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</si>
  <si>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</si>
  <si>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</si>
  <si>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</si>
  <si>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</si>
  <si>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</si>
  <si>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</si>
  <si>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</si>
  <si>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</si>
  <si>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</si>
  <si>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</si>
  <si>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</si>
  <si>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</si>
  <si>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</si>
  <si>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</si>
  <si>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</si>
  <si>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</si>
  <si>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</si>
  <si>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</si>
  <si>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</si>
  <si>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</si>
  <si>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</si>
  <si>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</si>
  <si>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</si>
  <si>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</si>
  <si>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</si>
  <si>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</si>
  <si>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</si>
  <si>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</si>
  <si>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</si>
  <si>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</si>
  <si>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</si>
  <si>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</si>
  <si>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</si>
  <si>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</si>
  <si>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</si>
  <si>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</si>
  <si>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</si>
  <si>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</si>
  <si>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</si>
  <si>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</si>
  <si>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</si>
  <si>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</si>
  <si>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</si>
  <si>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</si>
  <si>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</si>
  <si>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</si>
  <si>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</si>
  <si>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</si>
  <si>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</si>
  <si>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</si>
  <si>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</si>
  <si>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</si>
  <si>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</si>
  <si>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</si>
  <si>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</si>
  <si>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</si>
  <si>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</si>
  <si>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</si>
  <si>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</si>
  <si>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</si>
  <si>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</si>
  <si>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</si>
  <si>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</si>
  <si>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</si>
  <si>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</si>
  <si>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</si>
  <si>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</si>
  <si>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</si>
  <si>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</si>
  <si>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</si>
  <si>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</si>
  <si>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</si>
  <si>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</si>
  <si>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</si>
  <si>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</si>
  <si>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</si>
  <si>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</si>
  <si>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</si>
  <si>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</si>
  <si>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</si>
  <si>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</si>
  <si>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</si>
  <si>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</si>
  <si>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</si>
  <si>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</si>
  <si>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</si>
  <si>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</si>
  <si>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</si>
  <si>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</si>
  <si>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</si>
  <si>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</si>
  <si>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</si>
  <si>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</si>
  <si>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</si>
  <si>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</si>
  <si>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</si>
  <si>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</si>
  <si>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</si>
  <si>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</si>
  <si>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</si>
  <si>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</si>
  <si>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</si>
  <si>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</si>
  <si>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</si>
  <si>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</si>
  <si>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</si>
  <si>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</si>
  <si>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</si>
  <si>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</si>
  <si>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</si>
  <si>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</si>
  <si>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</si>
  <si>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</si>
  <si>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</si>
  <si>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</si>
  <si>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</si>
  <si>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</si>
  <si>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</si>
  <si>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</si>
  <si>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</si>
  <si>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</si>
  <si>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</si>
  <si>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</si>
  <si>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</si>
  <si>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</si>
  <si>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</si>
  <si>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</si>
  <si>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</si>
  <si>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</si>
  <si>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</si>
  <si>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</si>
  <si>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</si>
  <si>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</si>
  <si>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</si>
  <si>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</si>
  <si>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</si>
  <si>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</si>
  <si>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</si>
  <si>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</si>
  <si>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</si>
  <si>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</si>
  <si>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</si>
  <si>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</si>
  <si>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</si>
  <si>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</si>
  <si>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</si>
  <si>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</si>
  <si>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</si>
  <si>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</si>
  <si>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</si>
  <si>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</si>
  <si>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</si>
  <si>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</si>
  <si>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</si>
  <si>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</si>
  <si>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</si>
  <si>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</si>
  <si>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</si>
  <si>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</si>
  <si>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</si>
  <si>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</si>
  <si>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</si>
  <si>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</si>
  <si>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</si>
  <si>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</si>
  <si>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</si>
  <si>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</si>
  <si>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</si>
  <si>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</si>
  <si>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</si>
  <si>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</si>
  <si>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</si>
  <si>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</si>
  <si>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</si>
  <si>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</si>
  <si>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</si>
  <si>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</si>
  <si>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</si>
  <si>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</si>
  <si>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</si>
  <si>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</si>
  <si>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</si>
  <si>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</si>
  <si>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</si>
  <si>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</si>
  <si>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</si>
  <si>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</si>
  <si>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</si>
  <si>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</si>
  <si>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</si>
  <si>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</si>
  <si>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</si>
  <si>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</si>
  <si>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</si>
  <si>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</si>
  <si>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</si>
  <si>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</si>
  <si>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</si>
  <si>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</si>
  <si>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</si>
  <si>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</si>
  <si>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</si>
  <si>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</si>
  <si>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</si>
  <si>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</si>
  <si>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</si>
  <si>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</si>
  <si>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</si>
  <si>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</si>
  <si>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</si>
  <si>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</si>
  <si>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</si>
  <si>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</si>
  <si>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</si>
  <si>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</si>
  <si>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</si>
  <si>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</si>
  <si>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</si>
  <si>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</si>
  <si>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</si>
  <si>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</si>
  <si>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</si>
  <si>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</si>
  <si>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</si>
  <si>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</si>
  <si>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</si>
  <si>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</si>
  <si>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</si>
  <si>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</si>
  <si>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</si>
  <si>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</si>
  <si>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</si>
  <si>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</si>
  <si>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</si>
  <si>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</si>
  <si>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</si>
  <si>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</si>
  <si>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</si>
  <si>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</si>
  <si>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</si>
  <si>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</si>
  <si>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</si>
  <si>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</si>
  <si>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</si>
  <si>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</si>
  <si>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</si>
  <si>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</si>
  <si>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</si>
  <si>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</si>
  <si>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</si>
  <si>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</si>
  <si>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</si>
  <si>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</si>
  <si>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</si>
  <si>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</si>
  <si>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</si>
  <si>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</si>
  <si>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</si>
  <si>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</si>
  <si>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</si>
  <si>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</si>
  <si>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</si>
  <si>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</si>
  <si>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</si>
  <si>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</si>
  <si>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</si>
  <si>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</si>
  <si>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</si>
  <si>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</si>
  <si>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</si>
  <si>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</si>
  <si>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</si>
  <si>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</si>
  <si>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</si>
  <si>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</si>
  <si>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</si>
  <si>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</si>
  <si>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</si>
  <si>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</si>
  <si>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</si>
  <si>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</si>
  <si>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</si>
  <si>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</si>
  <si>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</si>
  <si>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</si>
  <si>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</si>
  <si>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</si>
  <si>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</si>
  <si>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</si>
  <si>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</si>
  <si>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</si>
  <si>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</si>
  <si>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</si>
  <si>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</si>
  <si>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</si>
  <si>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</si>
  <si>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</si>
  <si>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</si>
  <si>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</si>
  <si>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</si>
  <si>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</si>
  <si>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</si>
  <si>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</si>
  <si>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</si>
  <si>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</si>
  <si>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</si>
  <si>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</si>
  <si>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</si>
  <si>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</si>
  <si>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</si>
  <si>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</si>
  <si>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</si>
  <si>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</si>
  <si>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</si>
  <si>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</si>
  <si>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</si>
  <si>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</si>
  <si>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</si>
  <si>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</si>
  <si>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</si>
  <si>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</si>
  <si>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</si>
  <si>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</si>
  <si>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</si>
  <si>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</si>
  <si>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</si>
  <si>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</si>
  <si>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</si>
  <si>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</si>
  <si>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</si>
  <si>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</si>
  <si>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</si>
  <si>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</si>
  <si>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</si>
  <si>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</si>
  <si>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</si>
  <si>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</si>
  <si>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</si>
  <si>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</si>
  <si>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</si>
  <si>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</si>
  <si>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</si>
  <si>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</si>
  <si>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</si>
  <si>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</si>
  <si>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</si>
  <si>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</si>
  <si>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</si>
  <si>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</si>
  <si>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</si>
  <si>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</si>
  <si>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</si>
  <si>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</si>
  <si>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</si>
  <si>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</si>
  <si>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</si>
  <si>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</si>
  <si>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</si>
  <si>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</si>
  <si>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</si>
  <si>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</si>
  <si>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</si>
  <si>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</si>
  <si>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</si>
  <si>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</si>
  <si>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</si>
  <si>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</si>
  <si>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</si>
  <si>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</si>
  <si>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</si>
  <si>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</si>
  <si>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</si>
  <si>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</si>
  <si>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</si>
  <si>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</si>
  <si>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</si>
  <si>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</si>
  <si>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</si>
  <si>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</si>
  <si>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</si>
  <si>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</si>
  <si>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</si>
  <si>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</si>
  <si>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</si>
  <si>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</si>
  <si>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</si>
  <si>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</si>
  <si>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</si>
  <si>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</si>
  <si>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</si>
  <si>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</si>
  <si>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</si>
  <si>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</si>
  <si>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</si>
  <si>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</si>
  <si>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</si>
  <si>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</si>
  <si>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</si>
  <si>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</si>
  <si>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</si>
  <si>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</si>
  <si>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</si>
  <si>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</si>
  <si>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</si>
  <si>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</si>
  <si>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</si>
  <si>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</si>
  <si>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</si>
  <si>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</si>
  <si>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</si>
  <si>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</si>
  <si>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</si>
  <si>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</si>
  <si>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</si>
  <si>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</si>
  <si>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</si>
  <si>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</si>
  <si>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</si>
  <si>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</si>
  <si>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</si>
  <si>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</si>
  <si>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</si>
  <si>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</si>
  <si>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</si>
  <si>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</si>
  <si>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</si>
  <si>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</si>
  <si>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</si>
  <si>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</si>
  <si>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</si>
  <si>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</si>
  <si>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</si>
  <si>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</si>
  <si>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</si>
  <si>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</si>
  <si>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</si>
  <si>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</si>
  <si>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</si>
  <si>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</si>
  <si>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</si>
  <si>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</si>
  <si>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</si>
  <si>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</si>
  <si>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</si>
  <si>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</si>
  <si>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</si>
  <si>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</si>
  <si>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</si>
  <si>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</si>
  <si>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</si>
  <si>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</si>
  <si>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</si>
  <si>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</si>
  <si>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</si>
  <si>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</si>
  <si>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</si>
  <si>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</si>
  <si>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</si>
  <si>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</si>
  <si>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</si>
  <si>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</si>
  <si>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</si>
  <si>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</si>
  <si>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</si>
  <si>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</si>
  <si>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</si>
  <si>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</si>
  <si>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</si>
  <si>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</si>
  <si>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</si>
  <si>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</si>
  <si>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</si>
  <si>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</si>
  <si>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</si>
  <si>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</si>
  <si>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</si>
  <si>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</si>
  <si>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</si>
  <si>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</si>
  <si>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</si>
  <si>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</si>
  <si>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</si>
  <si>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</si>
  <si>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</si>
  <si>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</si>
  <si>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</si>
  <si>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</si>
  <si>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</si>
  <si>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</si>
  <si>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</si>
  <si>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</si>
  <si>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</si>
  <si>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</si>
  <si>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</si>
  <si>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</si>
  <si>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</si>
  <si>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</si>
  <si>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</si>
  <si>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</si>
  <si>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</si>
  <si>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</si>
  <si>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</si>
  <si>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</si>
  <si>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</si>
  <si>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</si>
  <si>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</si>
  <si>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</si>
  <si>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</si>
  <si>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</si>
  <si>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</si>
  <si>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</si>
  <si>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</si>
  <si>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</si>
  <si>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</si>
  <si>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</si>
  <si>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</si>
  <si>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</si>
  <si>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</si>
  <si>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</si>
  <si>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</si>
  <si>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</si>
  <si>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</si>
  <si>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</si>
  <si>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</si>
  <si>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</si>
  <si>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</si>
  <si>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</si>
  <si>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</si>
  <si>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</si>
  <si>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</si>
  <si>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</si>
  <si>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</si>
  <si>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</si>
  <si>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</si>
  <si>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</si>
  <si>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</si>
  <si>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</si>
  <si>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</si>
  <si>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</si>
  <si>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</si>
  <si>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</si>
  <si>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</si>
  <si>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</si>
  <si>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</si>
  <si>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</si>
  <si>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</si>
  <si>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</si>
  <si>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</si>
  <si>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</si>
  <si>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</si>
  <si>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</si>
  <si>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</si>
  <si>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</si>
  <si>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</si>
  <si>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</si>
  <si>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</si>
  <si>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</si>
  <si>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</si>
  <si>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</si>
  <si>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</si>
  <si>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</si>
  <si>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</si>
  <si>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</si>
  <si>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</si>
  <si>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</si>
  <si>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</si>
  <si>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</si>
  <si>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</si>
  <si>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</si>
  <si>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</si>
  <si>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</si>
  <si>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</si>
  <si>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</si>
  <si>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</si>
  <si>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</si>
  <si>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</si>
  <si>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</si>
  <si>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</si>
  <si>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</si>
  <si>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</si>
  <si>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</si>
  <si>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</si>
  <si>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</si>
  <si>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</si>
  <si>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</si>
  <si>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</si>
  <si>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</si>
  <si>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</si>
  <si>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</si>
  <si>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</si>
  <si>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</si>
  <si>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</si>
  <si>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</si>
  <si>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</si>
  <si>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</si>
  <si>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</si>
  <si>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</si>
  <si>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</si>
  <si>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</si>
  <si>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</si>
  <si>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</si>
  <si>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</si>
  <si>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</si>
  <si>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</si>
  <si>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</si>
  <si>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</si>
  <si>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</si>
  <si>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</si>
  <si>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</si>
  <si>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</si>
  <si>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</si>
  <si>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</si>
  <si>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</si>
  <si>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</si>
  <si>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</si>
  <si>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</si>
  <si>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</si>
  <si>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</si>
  <si>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</si>
  <si>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</si>
  <si>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</si>
  <si>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</si>
  <si>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</si>
  <si>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</si>
  <si>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</si>
  <si>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</si>
  <si>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</si>
  <si>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</si>
  <si>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</si>
  <si>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</si>
  <si>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</si>
  <si>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</si>
  <si>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</si>
  <si>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</si>
  <si>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</si>
  <si>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</si>
  <si>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</si>
  <si>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</si>
  <si>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</si>
  <si>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</si>
  <si>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</si>
  <si>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</si>
  <si>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</si>
  <si>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</si>
  <si>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</si>
  <si>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</si>
  <si>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</si>
  <si>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</si>
  <si>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</si>
  <si>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</si>
  <si>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</si>
  <si>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</si>
  <si>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</si>
  <si>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</si>
  <si>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</si>
  <si>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</si>
  <si>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</si>
  <si>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</si>
  <si>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</si>
  <si>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</si>
  <si>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</si>
  <si>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</si>
  <si>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</si>
  <si>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</si>
  <si>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</si>
  <si>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</si>
  <si>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</si>
  <si>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</si>
  <si>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</si>
  <si>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</si>
  <si>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</si>
  <si>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</si>
  <si>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</si>
  <si>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</si>
  <si>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</si>
  <si>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</si>
  <si>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</si>
  <si>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</si>
  <si>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</si>
  <si>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</si>
  <si>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</si>
  <si>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</si>
  <si>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</si>
  <si>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</si>
  <si>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</si>
  <si>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</si>
  <si>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</si>
  <si>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</si>
  <si>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</si>
  <si>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</si>
  <si>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</si>
  <si>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</si>
  <si>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</si>
  <si>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</si>
  <si>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</si>
  <si>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</si>
  <si>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</si>
  <si>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</si>
  <si>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</si>
  <si>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</si>
  <si>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</si>
  <si>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</si>
  <si>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</si>
  <si>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</si>
  <si>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</si>
  <si>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</si>
  <si>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</si>
  <si>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</si>
  <si>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</si>
  <si>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</si>
  <si>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</si>
  <si>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</si>
  <si>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</si>
  <si>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</si>
  <si>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</si>
  <si>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</si>
  <si>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</si>
  <si>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</si>
  <si>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</si>
  <si>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</si>
  <si>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</si>
  <si>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</si>
  <si>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</si>
  <si>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</si>
  <si>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</si>
  <si>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</si>
  <si>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</si>
  <si>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</si>
  <si>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</si>
  <si>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</si>
  <si>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</si>
  <si>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</si>
  <si>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</si>
  <si>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</si>
  <si>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</si>
  <si>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</si>
  <si>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</si>
  <si>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</si>
  <si>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</si>
  <si>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</si>
  <si>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</si>
  <si>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</si>
  <si>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</si>
  <si>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</si>
  <si>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</si>
  <si>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</si>
  <si>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</si>
  <si>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</si>
  <si>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</si>
  <si>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</si>
  <si>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</si>
  <si>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</si>
  <si>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</si>
  <si>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</si>
  <si>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</si>
  <si>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</si>
  <si>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</si>
  <si>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</si>
  <si>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</si>
  <si>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</si>
  <si>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</si>
  <si>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</si>
  <si>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</si>
  <si>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</si>
  <si>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</si>
  <si>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</si>
  <si>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</si>
  <si>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</si>
  <si>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</si>
  <si>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</si>
  <si>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</si>
  <si>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</si>
  <si>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</si>
  <si>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</si>
  <si>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</si>
  <si>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</si>
  <si>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</si>
  <si>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</si>
  <si>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</si>
  <si>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</si>
  <si>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</si>
  <si>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</si>
  <si>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</si>
  <si>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</si>
  <si>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</si>
  <si>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</si>
  <si>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</si>
  <si>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</si>
  <si>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</si>
  <si>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</si>
  <si>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</si>
  <si>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</si>
  <si>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</si>
  <si>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</si>
  <si>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</si>
  <si>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</si>
  <si>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</si>
  <si>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</si>
  <si>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</si>
  <si>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</si>
  <si>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</si>
  <si>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</si>
  <si>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</si>
  <si>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</si>
  <si>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</si>
  <si>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</si>
  <si>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</si>
  <si>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</si>
  <si>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</si>
  <si>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</si>
  <si>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</si>
  <si>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</si>
  <si>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</si>
  <si>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</si>
  <si>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</si>
  <si>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</si>
  <si>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</si>
  <si>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</si>
  <si>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</si>
  <si>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</si>
  <si>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</si>
  <si>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</si>
  <si>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</si>
  <si>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</si>
  <si>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</si>
  <si>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</si>
  <si>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</si>
  <si>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</si>
  <si>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</si>
  <si>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</si>
  <si>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</si>
  <si>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</si>
  <si>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</si>
  <si>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</si>
  <si>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</si>
  <si>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</si>
  <si>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</si>
  <si>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</si>
  <si>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</si>
  <si>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</si>
  <si>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</si>
  <si>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</si>
  <si>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</si>
  <si>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</si>
  <si>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</si>
  <si>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</si>
  <si>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</si>
  <si>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</si>
  <si>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</si>
  <si>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</si>
  <si>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</si>
  <si>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</si>
  <si>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</si>
  <si>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</si>
  <si>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</si>
  <si>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</si>
  <si>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</si>
  <si>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</si>
  <si>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</si>
  <si>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</si>
  <si>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</si>
  <si>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</si>
  <si>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</si>
  <si>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</si>
  <si>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</si>
  <si>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</si>
  <si>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</si>
  <si>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</si>
  <si>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</si>
  <si>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</si>
  <si>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</si>
  <si>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</si>
  <si>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</si>
  <si>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</si>
  <si>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</si>
  <si>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</si>
  <si>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</si>
  <si>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</si>
  <si>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</si>
  <si>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</si>
  <si>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</si>
  <si>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</si>
  <si>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</si>
  <si>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</si>
  <si>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</si>
  <si>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</si>
  <si>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</si>
  <si>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</si>
  <si>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</si>
  <si>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</si>
  <si>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</si>
  <si>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</si>
  <si>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</si>
  <si>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</si>
  <si>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</si>
  <si>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</si>
  <si>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</si>
  <si>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</si>
  <si>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</si>
  <si>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</si>
  <si>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</si>
  <si>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</si>
  <si>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</si>
  <si>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</si>
  <si>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</si>
  <si>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</si>
  <si>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</si>
  <si>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</si>
  <si>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</si>
  <si>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</si>
  <si>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</si>
  <si>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</si>
  <si>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</si>
  <si>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</si>
  <si>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</si>
  <si>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</si>
  <si>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</si>
  <si>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</si>
  <si>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</si>
  <si>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</si>
  <si>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</si>
  <si>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</si>
  <si>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</si>
  <si>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</si>
  <si>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</si>
  <si>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</si>
  <si>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</si>
  <si>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</si>
  <si>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</si>
  <si>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</si>
  <si>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</si>
  <si>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</si>
  <si>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</si>
  <si>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</si>
  <si>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</si>
  <si>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</si>
  <si>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</si>
  <si>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</si>
  <si>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</si>
  <si>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</si>
  <si>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</si>
  <si>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</si>
  <si>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</si>
  <si>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</si>
  <si>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</si>
  <si>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</si>
  <si>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</si>
  <si>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</si>
  <si>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</si>
  <si>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</si>
  <si>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</si>
  <si>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</si>
  <si>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</si>
  <si>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</si>
  <si>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</si>
  <si>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</si>
  <si>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</si>
  <si>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</si>
  <si>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</si>
  <si>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</si>
  <si>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</si>
  <si>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</si>
  <si>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</si>
  <si>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</si>
  <si>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</si>
  <si>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</si>
  <si>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</si>
  <si>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</si>
  <si>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</si>
  <si>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</si>
  <si>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</si>
  <si>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</si>
  <si>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</si>
  <si>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</si>
  <si>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</si>
  <si>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</si>
  <si>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</si>
  <si>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</si>
  <si>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</si>
  <si>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</si>
  <si>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</si>
  <si>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</si>
  <si>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</si>
  <si>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</si>
  <si>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</si>
  <si>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</si>
  <si>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</si>
  <si>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</si>
  <si>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</si>
  <si>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</si>
  <si>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</si>
  <si>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</si>
  <si>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</si>
  <si>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</si>
  <si>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</si>
  <si>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</si>
  <si>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</si>
  <si>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</si>
  <si>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</si>
  <si>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</si>
  <si>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</si>
  <si>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</si>
  <si>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</si>
  <si>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</si>
  <si>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</si>
  <si>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</si>
  <si>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</si>
  <si>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</si>
  <si>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</si>
  <si>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</si>
  <si>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</si>
  <si>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</si>
  <si>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</si>
  <si>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</si>
  <si>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</si>
  <si>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</si>
  <si>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</si>
  <si>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</si>
  <si>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</si>
  <si>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</si>
  <si>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</si>
  <si>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</si>
  <si>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</si>
  <si>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</si>
  <si>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</si>
  <si>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</si>
  <si>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</si>
  <si>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</si>
  <si>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</si>
  <si>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</si>
  <si>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</si>
  <si>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</si>
  <si>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</si>
  <si>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</si>
  <si>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</si>
  <si>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</si>
  <si>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</si>
  <si>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</si>
  <si>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</si>
  <si>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</si>
  <si>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</si>
  <si>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</si>
  <si>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</si>
  <si>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</si>
  <si>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</si>
  <si>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</si>
  <si>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</si>
  <si>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</si>
  <si>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</si>
  <si>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</si>
  <si>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</si>
  <si>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</si>
  <si>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</si>
  <si>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</si>
  <si>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</si>
  <si>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</si>
  <si>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</si>
  <si>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</si>
  <si>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</si>
  <si>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</si>
  <si>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</si>
  <si>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</si>
  <si>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</si>
  <si>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</si>
  <si>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</si>
  <si>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</si>
  <si>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</si>
  <si>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</si>
  <si>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</si>
  <si>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</si>
  <si>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</si>
  <si>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</si>
  <si>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</si>
  <si>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</si>
  <si>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</si>
  <si>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</si>
  <si>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</si>
  <si>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</si>
  <si>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</si>
  <si>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</si>
  <si>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</si>
  <si>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</si>
  <si>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</si>
  <si>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</si>
  <si>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</si>
  <si>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</si>
  <si>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</si>
  <si>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</si>
  <si>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</si>
  <si>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</si>
  <si>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</si>
  <si>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</si>
  <si>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</si>
  <si>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</si>
  <si>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</si>
  <si>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</si>
  <si>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</si>
  <si>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</si>
  <si>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</si>
  <si>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</si>
  <si>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</si>
  <si>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</si>
  <si>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</si>
  <si>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</si>
  <si>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</si>
  <si>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</si>
  <si>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</si>
  <si>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</si>
  <si>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</si>
  <si>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</si>
  <si>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</si>
  <si>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</si>
  <si>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</si>
  <si>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</si>
  <si>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</si>
  <si>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</si>
  <si>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</si>
  <si>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</si>
  <si>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</si>
  <si>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</si>
  <si>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</si>
  <si>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</si>
  <si>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</si>
  <si>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</si>
  <si>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</si>
  <si>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</si>
  <si>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</si>
  <si>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</si>
  <si>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</si>
  <si>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</si>
  <si>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</si>
  <si>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</si>
  <si>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</si>
  <si>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</si>
  <si>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</si>
  <si>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</si>
  <si>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</si>
  <si>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</si>
  <si>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</si>
  <si>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</si>
  <si>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</si>
  <si>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</si>
  <si>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</si>
  <si>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</si>
  <si>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</si>
  <si>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</si>
  <si>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</si>
  <si>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</si>
  <si>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</si>
  <si>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</si>
  <si>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</si>
  <si>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</si>
  <si>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</si>
  <si>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</si>
  <si>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</si>
  <si>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</si>
  <si>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</si>
  <si>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</si>
  <si>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</si>
  <si>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</si>
  <si>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</si>
  <si>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</si>
  <si>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</si>
  <si>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</si>
  <si>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</si>
  <si>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</si>
  <si>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</si>
  <si>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</si>
  <si>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</si>
  <si>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</si>
  <si>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</si>
  <si>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</si>
  <si>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</si>
  <si>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</si>
  <si>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</si>
  <si>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</si>
  <si>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</si>
  <si>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</si>
  <si>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</si>
  <si>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</si>
  <si>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</si>
  <si>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</si>
  <si>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</si>
  <si>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</si>
  <si>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</si>
  <si>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</si>
  <si>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</si>
  <si>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</si>
  <si>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</si>
  <si>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</si>
  <si>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</si>
  <si>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</si>
  <si>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</si>
  <si>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</si>
  <si>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</si>
  <si>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</si>
  <si>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</si>
  <si>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</si>
  <si>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</si>
  <si>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</si>
  <si>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</si>
  <si>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</si>
  <si>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</si>
  <si>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</si>
  <si>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</si>
  <si>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</si>
  <si>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</si>
  <si>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</si>
  <si>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</si>
  <si>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</si>
  <si>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</si>
  <si>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</si>
  <si>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</si>
  <si>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</si>
  <si>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</si>
  <si>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</si>
  <si>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</si>
  <si>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</si>
  <si>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</si>
  <si>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</si>
  <si>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</si>
  <si>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</si>
  <si>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</si>
  <si>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</si>
  <si>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</si>
  <si>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</si>
  <si>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</si>
  <si>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</si>
  <si>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</si>
  <si>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</si>
  <si>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</si>
  <si>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</si>
  <si>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</si>
  <si>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</si>
  <si>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</si>
  <si>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</si>
  <si>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</si>
  <si>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</si>
  <si>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</si>
  <si>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</si>
  <si>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</si>
  <si>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</si>
  <si>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</si>
  <si>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</si>
  <si>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</si>
  <si>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</si>
  <si>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</si>
  <si>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</si>
  <si>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</si>
  <si>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</si>
  <si>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</si>
  <si>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</si>
  <si>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</si>
  <si>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</si>
  <si>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</si>
  <si>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</si>
  <si>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</si>
  <si>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</si>
  <si>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</si>
  <si>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</si>
  <si>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</si>
  <si>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</si>
  <si>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</si>
  <si>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</si>
  <si>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</si>
  <si>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</si>
  <si>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</si>
  <si>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</si>
  <si>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</si>
  <si>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</si>
  <si>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</si>
  <si>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</si>
  <si>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</si>
  <si>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</si>
  <si>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</si>
  <si>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</si>
  <si>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</si>
  <si>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</si>
  <si>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</si>
  <si>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</si>
  <si>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</si>
  <si>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</si>
  <si>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</si>
  <si>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</si>
  <si>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</si>
  <si>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</si>
  <si>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</si>
  <si>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</si>
  <si>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</si>
  <si>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</si>
  <si>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</si>
  <si>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</si>
  <si>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</si>
  <si>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</si>
  <si>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</si>
  <si>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</si>
  <si>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</si>
  <si>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</si>
  <si>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</si>
  <si>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</si>
  <si>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</si>
  <si>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</si>
  <si>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</si>
  <si>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</si>
  <si>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</si>
  <si>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</si>
  <si>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</si>
  <si>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</si>
  <si>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</si>
  <si>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</si>
  <si>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</si>
  <si>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</si>
  <si>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</si>
  <si>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</si>
  <si>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</si>
  <si>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</si>
  <si>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</si>
  <si>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</si>
  <si>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</si>
  <si>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</si>
  <si>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</si>
  <si>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</si>
  <si>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</si>
  <si>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</si>
  <si>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</si>
  <si>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</si>
  <si>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</si>
  <si>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</si>
  <si>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</si>
  <si>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</si>
  <si>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</si>
  <si>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</si>
  <si>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</si>
  <si>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</si>
  <si>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</si>
  <si>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</si>
  <si>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</si>
  <si>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</si>
  <si>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</si>
  <si>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</si>
  <si>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</si>
  <si>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</si>
  <si>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</si>
  <si>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</si>
  <si>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</si>
  <si>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</si>
  <si>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</si>
  <si>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</si>
  <si>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</si>
  <si>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</si>
  <si>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</si>
  <si>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</si>
  <si>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</si>
  <si>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</si>
  <si>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</si>
  <si>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</si>
  <si>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</si>
  <si>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</si>
  <si>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</si>
  <si>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</si>
  <si>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</si>
  <si>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</si>
  <si>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</si>
  <si>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</si>
  <si>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</si>
  <si>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</si>
  <si>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</si>
  <si>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</si>
  <si>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</si>
  <si>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</si>
  <si>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</si>
  <si>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</si>
  <si>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</si>
  <si>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</si>
  <si>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</si>
  <si>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</si>
  <si>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</si>
  <si>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</si>
  <si>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</si>
  <si>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</si>
  <si>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</si>
  <si>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</si>
  <si>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</si>
  <si>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</si>
  <si>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</si>
  <si>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</si>
  <si>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</si>
  <si>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</si>
  <si>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</si>
  <si>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</si>
  <si>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</si>
  <si>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</si>
  <si>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</si>
  <si>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</si>
  <si>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</si>
  <si>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</si>
  <si>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</si>
  <si>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</si>
  <si>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</si>
  <si>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</si>
  <si>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</si>
  <si>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</si>
  <si>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</si>
  <si>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</si>
  <si>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</si>
  <si>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</si>
  <si>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</si>
  <si>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</si>
  <si>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</si>
  <si>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</si>
  <si>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</si>
  <si>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</si>
  <si>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</si>
  <si>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</si>
  <si>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</si>
  <si>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</si>
  <si>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</si>
  <si>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</si>
  <si>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</si>
  <si>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</si>
  <si>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</si>
  <si>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</si>
  <si>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</si>
  <si>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</si>
  <si>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</si>
  <si>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</si>
  <si>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</si>
  <si>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</si>
  <si>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</si>
  <si>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</si>
  <si>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</si>
  <si>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</si>
  <si>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</si>
  <si>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</si>
  <si>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</si>
  <si>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</si>
  <si>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</si>
  <si>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</si>
  <si>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</si>
  <si>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</si>
  <si>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</si>
  <si>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</si>
  <si>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</si>
  <si>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</si>
  <si>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</si>
  <si>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</si>
  <si>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</si>
  <si>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</si>
  <si>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</si>
  <si>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</si>
  <si>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</si>
  <si>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</si>
  <si>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</si>
  <si>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</si>
  <si>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</si>
  <si>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</si>
  <si>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</si>
  <si>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</si>
  <si>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</si>
  <si>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</si>
  <si>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</si>
  <si>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</si>
  <si>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</si>
  <si>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</si>
  <si>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</si>
  <si>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</si>
  <si>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</si>
  <si>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</si>
  <si>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</si>
  <si>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</si>
  <si>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</si>
  <si>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</si>
  <si>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</si>
  <si>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</si>
  <si>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</si>
  <si>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</si>
  <si>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</si>
  <si>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</si>
  <si>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</si>
  <si>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</si>
  <si>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</si>
  <si>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</si>
  <si>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</si>
  <si>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</si>
  <si>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</si>
  <si>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</si>
  <si>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</si>
  <si>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</si>
  <si>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</si>
  <si>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</si>
  <si>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</si>
  <si>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</si>
  <si>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</si>
  <si>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</si>
  <si>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</si>
  <si>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</si>
  <si>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</si>
  <si>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</si>
  <si>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</si>
  <si>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</si>
  <si>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</si>
  <si>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</si>
  <si>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</si>
  <si>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</si>
  <si>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</si>
  <si>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</si>
  <si>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</si>
  <si>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</si>
  <si>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</si>
  <si>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</si>
  <si>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</si>
  <si>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</si>
  <si>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</si>
  <si>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</si>
  <si>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</si>
  <si>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</si>
  <si>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</si>
  <si>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</si>
  <si>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</si>
  <si>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</si>
  <si>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</si>
  <si>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</si>
  <si>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</si>
  <si>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</si>
  <si>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</si>
  <si>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</si>
  <si>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</si>
  <si>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</si>
  <si>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</si>
  <si>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</si>
  <si>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</si>
  <si>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</si>
  <si>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</si>
  <si>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</si>
  <si>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</si>
  <si>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</si>
  <si>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</si>
  <si>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</si>
  <si>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</si>
  <si>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</si>
  <si>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</si>
  <si>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</si>
  <si>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</si>
  <si>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</si>
  <si>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</si>
  <si>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</si>
  <si>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</si>
  <si>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</si>
  <si>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</si>
  <si>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</si>
  <si>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</si>
  <si>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</si>
  <si>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</si>
  <si>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</si>
  <si>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</si>
  <si>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</si>
  <si>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</si>
  <si>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</si>
  <si>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</si>
  <si>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</si>
  <si>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</si>
  <si>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</si>
  <si>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</si>
  <si>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</si>
  <si>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</si>
  <si>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</si>
  <si>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</si>
  <si>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</si>
  <si>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</si>
  <si>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</si>
  <si>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</si>
  <si>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</si>
  <si>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</si>
  <si>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</si>
  <si>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</si>
  <si>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</si>
  <si>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</si>
  <si>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</si>
  <si>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</si>
  <si>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</si>
  <si>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</si>
  <si>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</si>
  <si>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</si>
  <si>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</si>
  <si>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</si>
  <si>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</si>
  <si>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</si>
  <si>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</si>
  <si>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</si>
  <si>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</si>
  <si>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</si>
  <si>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</si>
  <si>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</si>
  <si>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</si>
  <si>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</si>
  <si>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</si>
  <si>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</si>
  <si>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</si>
  <si>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</si>
  <si>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</si>
  <si>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</si>
  <si>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</si>
  <si>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</si>
  <si>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</si>
  <si>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</si>
  <si>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</si>
  <si>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</si>
  <si>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</si>
  <si>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</si>
  <si>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</si>
  <si>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</si>
  <si>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</si>
  <si>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</si>
  <si>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</si>
  <si>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</si>
  <si>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</si>
  <si>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</si>
  <si>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</si>
  <si>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</si>
  <si>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</si>
  <si>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</si>
  <si>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</si>
  <si>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</si>
  <si>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</si>
  <si>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</si>
  <si>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</si>
  <si>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</si>
  <si>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</si>
  <si>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</si>
  <si>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</si>
  <si>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</si>
  <si>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</si>
  <si>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</si>
  <si>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</si>
  <si>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</si>
  <si>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</si>
  <si>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</si>
  <si>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</si>
  <si>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</si>
  <si>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</si>
  <si>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</si>
  <si>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</si>
  <si>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</si>
  <si>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</si>
  <si>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</si>
  <si>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</si>
  <si>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</si>
  <si>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</si>
  <si>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</si>
  <si>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</si>
  <si>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</si>
  <si>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</si>
  <si>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</si>
  <si>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</si>
  <si>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</si>
  <si>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</si>
  <si>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</si>
  <si>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</si>
  <si>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</si>
  <si>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</si>
  <si>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</si>
  <si>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</si>
  <si>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</si>
  <si>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</si>
  <si>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</si>
  <si>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</si>
  <si>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</si>
  <si>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</si>
  <si>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</si>
  <si>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</si>
  <si>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</si>
  <si>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</si>
  <si>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</si>
  <si>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</si>
  <si>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</si>
  <si>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</si>
  <si>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</si>
  <si>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</si>
  <si>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</si>
  <si>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</si>
  <si>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</si>
  <si>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</si>
  <si>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</si>
  <si>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</si>
  <si>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</si>
  <si>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</si>
  <si>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</si>
  <si>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</si>
  <si>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</si>
  <si>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</si>
  <si>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</si>
  <si>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</si>
  <si>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</si>
  <si>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</si>
  <si>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</si>
  <si>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</si>
  <si>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</si>
  <si>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</si>
  <si>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</si>
  <si>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</si>
  <si>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</si>
  <si>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</si>
  <si>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</si>
  <si>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</si>
  <si>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</si>
  <si>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</si>
  <si>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</si>
  <si>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</si>
  <si>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</si>
  <si>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</si>
  <si>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</si>
  <si>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</si>
  <si>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</si>
  <si>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</si>
  <si>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</si>
  <si>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</si>
  <si>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</si>
  <si>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</si>
  <si>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</si>
  <si>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</si>
  <si>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</si>
  <si>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</si>
  <si>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</si>
  <si>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</si>
  <si>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</si>
  <si>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</si>
  <si>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</si>
  <si>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</si>
  <si>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</si>
  <si>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</si>
  <si>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</si>
  <si>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</si>
  <si>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</si>
  <si>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</si>
  <si>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</si>
  <si>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</si>
  <si>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</si>
  <si>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</si>
  <si>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</si>
  <si>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</si>
  <si>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</si>
  <si>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</si>
  <si>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</si>
  <si>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</si>
  <si>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</si>
  <si>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</si>
  <si>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</si>
  <si>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</si>
  <si>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</si>
  <si>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</si>
  <si>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</si>
  <si>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</si>
  <si>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</si>
  <si>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</si>
  <si>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</si>
  <si>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</si>
  <si>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</si>
  <si>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</si>
  <si>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</si>
  <si>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</si>
  <si>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</si>
  <si>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</si>
  <si>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</si>
  <si>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</si>
  <si>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</si>
  <si>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</si>
  <si>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</si>
  <si>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</si>
  <si>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</si>
  <si>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</si>
  <si>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</si>
  <si>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</si>
  <si>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</si>
  <si>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</si>
  <si>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</si>
  <si>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</si>
  <si>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</si>
  <si>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</si>
  <si>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</si>
  <si>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</si>
  <si>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</si>
  <si>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</si>
  <si>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</si>
  <si>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</si>
  <si>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</si>
  <si>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</si>
  <si>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</si>
  <si>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</si>
  <si>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</si>
  <si>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</si>
  <si>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</si>
  <si>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</si>
  <si>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</si>
  <si>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</si>
  <si>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</si>
  <si>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</si>
  <si>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</si>
  <si>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</si>
  <si>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</si>
  <si>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</si>
  <si>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</si>
  <si>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</si>
  <si>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</si>
  <si>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</si>
  <si>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</si>
  <si>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</si>
  <si>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</si>
  <si>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</si>
  <si>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</si>
  <si>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</si>
  <si>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</si>
  <si>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</si>
  <si>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</si>
  <si>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</si>
  <si>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</si>
  <si>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</si>
  <si>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</si>
  <si>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</si>
  <si>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</si>
  <si>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</si>
  <si>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</si>
  <si>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</si>
  <si>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</si>
  <si>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</si>
  <si>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</si>
  <si>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</si>
  <si>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</si>
  <si>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</si>
  <si>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</si>
  <si>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</si>
  <si>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</si>
  <si>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</si>
  <si>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</si>
  <si>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</si>
  <si>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</si>
  <si>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</si>
  <si>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</si>
  <si>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</si>
  <si>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</si>
  <si>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</si>
  <si>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</si>
  <si>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</si>
  <si>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</si>
  <si>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</si>
  <si>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</si>
  <si>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</si>
  <si>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</si>
  <si>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</si>
  <si>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</si>
  <si>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</si>
  <si>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</si>
  <si>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</si>
  <si>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</si>
  <si>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</si>
  <si>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</si>
  <si>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</si>
  <si>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</si>
  <si>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</si>
  <si>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</si>
  <si>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</si>
  <si>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</si>
  <si>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</si>
  <si>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</si>
  <si>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</si>
  <si>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</si>
  <si>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</si>
  <si>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</si>
  <si>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</si>
  <si>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</si>
  <si>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</si>
  <si>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</si>
  <si>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</si>
  <si>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</si>
  <si>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</si>
  <si>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</si>
  <si>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</si>
  <si>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</si>
  <si>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</si>
  <si>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</si>
  <si>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</si>
  <si>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</si>
  <si>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</si>
  <si>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</si>
  <si>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</si>
  <si>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</si>
  <si>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</si>
  <si>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</si>
  <si>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</si>
  <si>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</si>
  <si>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</si>
  <si>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</si>
  <si>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</si>
  <si>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</si>
  <si>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</si>
  <si>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</si>
  <si>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</si>
  <si>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</si>
  <si>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</si>
  <si>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</si>
  <si>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</si>
  <si>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</si>
  <si>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</si>
  <si>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</si>
  <si>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</si>
  <si>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</si>
  <si>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</si>
  <si>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</si>
  <si>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</si>
  <si>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</si>
  <si>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</si>
  <si>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</si>
  <si>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</si>
  <si>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</si>
  <si>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</si>
  <si>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</si>
  <si>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</si>
  <si>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</si>
  <si>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</si>
  <si>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</si>
  <si>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</si>
  <si>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</si>
  <si>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</si>
  <si>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</si>
  <si>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</si>
  <si>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</si>
  <si>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</si>
  <si>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</si>
  <si>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</si>
  <si>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</si>
  <si>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</si>
  <si>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</si>
  <si>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</si>
  <si>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</si>
  <si>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</si>
  <si>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</si>
  <si>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</si>
  <si>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</si>
  <si>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</si>
  <si>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</si>
  <si>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</si>
  <si>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</si>
  <si>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</si>
  <si>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</si>
  <si>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</si>
  <si>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</si>
  <si>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</si>
  <si>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</si>
  <si>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</si>
  <si>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</si>
  <si>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</si>
  <si>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</si>
  <si>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</si>
  <si>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</si>
  <si>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</si>
  <si>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</si>
  <si>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</si>
  <si>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</si>
  <si>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</si>
  <si>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</si>
  <si>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</si>
  <si>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</si>
  <si>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</si>
  <si>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</si>
  <si>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</si>
  <si>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</si>
  <si>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</si>
  <si>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</si>
  <si>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</si>
  <si>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</si>
  <si>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</si>
  <si>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</si>
  <si>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</si>
  <si>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</si>
  <si>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</si>
  <si>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</si>
  <si>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</si>
  <si>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</si>
  <si>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</si>
  <si>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</si>
  <si>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</si>
  <si>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</si>
  <si>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</si>
  <si>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</si>
  <si>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</si>
  <si>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</si>
  <si>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</si>
  <si>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</si>
  <si>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</si>
  <si>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</si>
  <si>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</si>
  <si>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</si>
  <si>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</si>
  <si>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</si>
  <si>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</si>
  <si>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</si>
  <si>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</si>
  <si>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</si>
  <si>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</si>
  <si>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</si>
  <si>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</si>
  <si>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</si>
  <si>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</si>
  <si>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</si>
  <si>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</si>
  <si>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</si>
  <si>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</si>
  <si>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</si>
  <si>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</si>
  <si>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</si>
  <si>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</si>
  <si>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</si>
  <si>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</si>
  <si>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</si>
  <si>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</si>
  <si>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</si>
  <si>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</si>
  <si>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</si>
  <si>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</si>
  <si>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</si>
  <si>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</si>
  <si>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</si>
  <si>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</si>
  <si>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</si>
  <si>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</si>
  <si>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</si>
  <si>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</si>
  <si>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</si>
  <si>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</si>
  <si>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</si>
  <si>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</si>
  <si>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</si>
  <si>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</si>
  <si>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</si>
  <si>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</si>
  <si>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</si>
  <si>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</si>
  <si>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</si>
  <si>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</si>
  <si>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</si>
  <si>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</si>
  <si>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</si>
  <si>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</si>
  <si>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</si>
  <si>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</si>
  <si>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</si>
  <si>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</si>
  <si>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</si>
  <si>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</si>
  <si>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</si>
  <si>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</si>
  <si>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</si>
  <si>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</si>
  <si>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</si>
  <si>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</si>
  <si>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</si>
  <si>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</si>
  <si>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</si>
  <si>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</si>
  <si>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</si>
  <si>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</si>
  <si>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</si>
  <si>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</si>
  <si>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</si>
  <si>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</si>
  <si>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</si>
  <si>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</si>
  <si>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</si>
  <si>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</si>
  <si>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</si>
  <si>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</si>
  <si>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</si>
  <si>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</si>
  <si>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</si>
  <si>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</si>
  <si>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</si>
  <si>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</si>
  <si>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</si>
  <si>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</si>
  <si>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</si>
  <si>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</si>
  <si>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</si>
  <si>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</si>
  <si>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</si>
  <si>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</si>
  <si>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</si>
  <si>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</si>
  <si>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</si>
  <si>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</si>
  <si>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</si>
  <si>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</si>
  <si>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</si>
  <si>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</si>
  <si>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</si>
  <si>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</si>
  <si>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</si>
  <si>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</si>
  <si>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</si>
  <si>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</si>
  <si>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</si>
  <si>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</si>
  <si>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</si>
  <si>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</si>
  <si>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</si>
  <si>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</si>
  <si>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</si>
  <si>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</si>
  <si>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</si>
  <si>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</si>
  <si>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</si>
  <si>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</si>
  <si>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</si>
  <si>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</si>
  <si>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</si>
  <si>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</si>
  <si>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</si>
  <si>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</si>
  <si>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</si>
  <si>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</si>
  <si>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</si>
  <si>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</si>
  <si>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</si>
  <si>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</si>
  <si>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</si>
  <si>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</si>
  <si>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</si>
  <si>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</si>
  <si>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</si>
  <si>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</si>
  <si>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</si>
  <si>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</si>
  <si>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</si>
  <si>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</si>
  <si>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</si>
  <si>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</si>
  <si>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</si>
  <si>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</si>
  <si>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</si>
  <si>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</si>
  <si>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</si>
  <si>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</si>
  <si>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</si>
  <si>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</si>
  <si>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</si>
  <si>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</si>
  <si>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</si>
  <si>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</si>
  <si>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</si>
  <si>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</si>
  <si>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</si>
  <si>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</si>
  <si>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</si>
  <si>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</si>
  <si>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</si>
  <si>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</si>
  <si>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</si>
  <si>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</si>
  <si>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</si>
  <si>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</si>
  <si>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</si>
  <si>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</si>
  <si>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</si>
  <si>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</si>
  <si>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</si>
  <si>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</si>
  <si>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</si>
  <si>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</si>
  <si>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</si>
  <si>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</si>
  <si>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</si>
  <si>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</si>
  <si>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</si>
  <si>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</si>
  <si>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</si>
  <si>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</si>
  <si>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</si>
  <si>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</si>
  <si>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</si>
  <si>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</si>
  <si>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</si>
  <si>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</si>
  <si>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</si>
  <si>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</si>
  <si>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</si>
  <si>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</si>
  <si>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</si>
  <si>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</si>
  <si>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</si>
  <si>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</si>
  <si>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</si>
  <si>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</si>
  <si>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</si>
  <si>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</si>
  <si>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</si>
  <si>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</si>
  <si>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</si>
  <si>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</si>
  <si>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</si>
  <si>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</si>
  <si>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</si>
  <si>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</si>
  <si>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</si>
  <si>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</si>
  <si>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</si>
  <si>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</si>
  <si>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</si>
  <si>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</si>
  <si>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</si>
  <si>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</si>
  <si>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</si>
  <si>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</si>
  <si>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</si>
  <si>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</si>
  <si>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</si>
  <si>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</si>
  <si>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</si>
  <si>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</si>
  <si>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</si>
  <si>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</si>
  <si>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</si>
  <si>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</si>
  <si>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</si>
  <si>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</si>
  <si>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</si>
  <si>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</si>
  <si>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</si>
  <si>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</si>
  <si>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</si>
  <si>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</si>
  <si>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</si>
  <si>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</si>
  <si>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</si>
  <si>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</si>
  <si>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</si>
  <si>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</si>
  <si>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</si>
  <si>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</si>
  <si>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</si>
  <si>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</si>
  <si>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</si>
  <si>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</si>
  <si>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</si>
  <si>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</si>
  <si>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</si>
  <si>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</si>
  <si>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</si>
  <si>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</si>
  <si>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</si>
  <si>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</si>
  <si>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</si>
  <si>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</si>
  <si>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</si>
  <si>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</si>
  <si>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</si>
  <si>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</si>
  <si>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</si>
  <si>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</si>
  <si>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</si>
  <si>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</si>
  <si>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</si>
  <si>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</si>
  <si>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</si>
  <si>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</si>
  <si>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</si>
  <si>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</si>
  <si>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</si>
  <si>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</si>
  <si>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</si>
  <si>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</si>
  <si>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</si>
  <si>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</si>
  <si>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</si>
  <si>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</si>
  <si>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</si>
  <si>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</si>
  <si>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</si>
  <si>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</si>
  <si>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</si>
  <si>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</si>
  <si>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</si>
  <si>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</si>
  <si>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</si>
  <si>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</si>
  <si>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</si>
  <si>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</si>
  <si>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</si>
  <si>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</si>
  <si>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</si>
  <si>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</si>
  <si>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</si>
  <si>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</si>
  <si>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</si>
  <si>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</si>
  <si>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</si>
  <si>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</si>
  <si>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</si>
  <si>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</si>
  <si>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</si>
  <si>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</si>
  <si>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</si>
  <si>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</si>
  <si>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</si>
  <si>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</si>
  <si>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</si>
  <si>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</si>
  <si>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</si>
  <si>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</si>
  <si>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</si>
  <si>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</si>
  <si>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</si>
  <si>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</si>
  <si>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</si>
  <si>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</si>
  <si>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</si>
  <si>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</si>
  <si>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</si>
  <si>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</si>
  <si>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</si>
  <si>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</si>
  <si>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</si>
  <si>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</si>
  <si>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</si>
  <si>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</si>
  <si>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</si>
  <si>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</si>
  <si>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</si>
  <si>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</si>
  <si>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</si>
  <si>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</si>
  <si>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</si>
  <si>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</si>
  <si>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</si>
  <si>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</si>
  <si>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</si>
  <si>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</si>
  <si>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</si>
  <si>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</si>
  <si>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</si>
  <si>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</si>
  <si>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</si>
  <si>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</si>
  <si>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</si>
  <si>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</si>
  <si>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</si>
  <si>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</si>
  <si>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</si>
  <si>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</si>
  <si>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</si>
  <si>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</si>
  <si>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</si>
  <si>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</si>
  <si>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</si>
  <si>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</si>
  <si>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</si>
  <si>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</si>
  <si>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</si>
  <si>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</si>
  <si>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</si>
  <si>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</si>
  <si>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</si>
  <si>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</si>
  <si>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</si>
  <si>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</si>
  <si>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</si>
  <si>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</si>
  <si>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</si>
  <si>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</si>
  <si>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</si>
  <si>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</si>
  <si>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</si>
  <si>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</si>
  <si>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</si>
  <si>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</si>
  <si>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</si>
  <si>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</si>
  <si>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</si>
  <si>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</si>
  <si>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</si>
  <si>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</si>
  <si>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</si>
  <si>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</si>
  <si>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</si>
  <si>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</si>
  <si>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</si>
  <si>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</si>
  <si>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</si>
  <si>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</si>
  <si>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</si>
  <si>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</si>
  <si>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</si>
  <si>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</si>
  <si>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</si>
  <si>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</si>
  <si>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</si>
  <si>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</si>
  <si>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</si>
  <si>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</si>
  <si>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</si>
  <si>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</si>
  <si>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</si>
  <si>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</si>
  <si>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</si>
  <si>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</si>
  <si>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</si>
  <si>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</si>
  <si>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</si>
  <si>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</si>
  <si>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</si>
  <si>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</si>
  <si>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</si>
  <si>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</si>
  <si>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</si>
  <si>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</si>
  <si>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</si>
  <si>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</si>
  <si>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</si>
  <si>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</si>
  <si>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</si>
  <si>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</si>
  <si>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</si>
  <si>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</si>
  <si>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</si>
  <si>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</si>
  <si>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</si>
  <si>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</si>
  <si>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</si>
  <si>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</si>
  <si>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</si>
  <si>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</si>
  <si>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</si>
  <si>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</si>
  <si>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</si>
  <si>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</si>
  <si>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</si>
  <si>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</si>
  <si>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</si>
  <si>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</si>
  <si>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</si>
  <si>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</si>
  <si>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</si>
  <si>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</si>
  <si>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</si>
  <si>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</si>
  <si>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</si>
  <si>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</si>
  <si>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</si>
  <si>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</si>
  <si>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</si>
  <si>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</si>
  <si>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</si>
  <si>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</si>
  <si>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</si>
  <si>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</si>
  <si>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</si>
  <si>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</si>
  <si>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</si>
  <si>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</si>
  <si>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</si>
  <si>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</si>
  <si>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</si>
  <si>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</si>
  <si>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</si>
  <si>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</si>
  <si>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</si>
  <si>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</si>
  <si>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</si>
  <si>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</si>
  <si>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</si>
  <si>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</si>
  <si>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</si>
  <si>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</si>
  <si>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</si>
  <si>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</si>
  <si>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</si>
  <si>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</si>
  <si>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</si>
  <si>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</si>
  <si>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</si>
  <si>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</si>
  <si>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</si>
  <si>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</si>
  <si>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</si>
  <si>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</si>
  <si>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</si>
  <si>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</si>
  <si>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</si>
  <si>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</si>
  <si>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</si>
  <si>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</si>
  <si>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</si>
  <si>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</si>
  <si>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</si>
  <si>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</si>
  <si>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</si>
  <si>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</si>
  <si>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</si>
  <si>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</si>
  <si>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</si>
  <si>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</si>
  <si>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</si>
  <si>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</si>
  <si>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</si>
  <si>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</si>
  <si>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</si>
  <si>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</si>
  <si>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</si>
  <si>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</si>
  <si>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</si>
  <si>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</si>
  <si>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</si>
  <si>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</si>
  <si>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</si>
  <si>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</si>
  <si>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</si>
  <si>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</si>
  <si>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</si>
  <si>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</si>
  <si>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</si>
  <si>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</si>
  <si>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</si>
  <si>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</si>
  <si>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</si>
  <si>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</si>
  <si>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</si>
  <si>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</si>
  <si>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</si>
  <si>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</si>
  <si>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</si>
  <si>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</si>
  <si>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</si>
  <si>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</si>
  <si>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</si>
  <si>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</si>
  <si>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</si>
  <si>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</si>
  <si>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</si>
  <si>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</si>
  <si>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</si>
  <si>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</si>
  <si>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</si>
  <si>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</si>
  <si>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</si>
  <si>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</si>
  <si>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</si>
  <si>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</si>
  <si>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</si>
  <si>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</si>
  <si>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</si>
  <si>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</si>
  <si>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</si>
  <si>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</si>
  <si>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</si>
  <si>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</si>
  <si>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</si>
  <si>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</si>
  <si>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</si>
  <si>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</si>
  <si>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</si>
  <si>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</si>
  <si>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</si>
  <si>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</si>
  <si>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</si>
  <si>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</si>
  <si>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</si>
  <si>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</si>
  <si>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</si>
  <si>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</si>
  <si>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</si>
  <si>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</si>
  <si>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</si>
  <si>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</si>
  <si>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</si>
  <si>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</si>
  <si>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</si>
  <si>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</si>
  <si>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</si>
  <si>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</si>
  <si>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</si>
  <si>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</si>
  <si>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</si>
  <si>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</si>
  <si>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</si>
  <si>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</si>
  <si>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</si>
  <si>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</si>
  <si>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</si>
  <si>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</si>
  <si>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</si>
  <si>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</si>
  <si>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</si>
  <si>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</si>
  <si>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</si>
  <si>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</si>
  <si>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</si>
  <si>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</si>
  <si>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</si>
  <si>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</si>
  <si>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</si>
  <si>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</si>
  <si>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</si>
  <si>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</si>
  <si>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</si>
  <si>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</si>
  <si>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</si>
  <si>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</si>
  <si>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</si>
  <si>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</si>
  <si>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</si>
  <si>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</si>
  <si>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</si>
  <si>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</si>
  <si>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</si>
  <si>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</si>
  <si>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</si>
  <si>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</si>
  <si>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</si>
  <si>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</si>
  <si>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</si>
  <si>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</si>
  <si>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</si>
  <si>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</si>
  <si>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</si>
  <si>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</si>
  <si>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</si>
  <si>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</si>
  <si>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</si>
  <si>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</si>
  <si>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</si>
  <si>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</si>
  <si>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</si>
  <si>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</si>
  <si>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</si>
  <si>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</si>
  <si>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</si>
  <si>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</si>
  <si>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</si>
  <si>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</si>
  <si>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</si>
  <si>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</si>
  <si>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</si>
  <si>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</si>
  <si>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</si>
  <si>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</si>
  <si>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</si>
  <si>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</si>
  <si>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</si>
  <si>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</si>
  <si>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</si>
  <si>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</si>
  <si>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</si>
  <si>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</si>
  <si>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</si>
  <si>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</si>
  <si>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</si>
  <si>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</si>
  <si>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</si>
  <si>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</si>
  <si>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</si>
  <si>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</si>
  <si>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</si>
  <si>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</si>
  <si>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</si>
  <si>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</si>
  <si>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</si>
  <si>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</si>
  <si>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</si>
  <si>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</si>
  <si>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</si>
  <si>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</si>
  <si>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</si>
  <si>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</si>
  <si>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</si>
  <si>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</si>
  <si>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</si>
  <si>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</si>
  <si>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</si>
  <si>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</si>
  <si>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</si>
  <si>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</si>
  <si>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</si>
  <si>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</si>
  <si>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</si>
  <si>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</si>
  <si>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</si>
  <si>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</si>
  <si>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</si>
  <si>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</si>
  <si>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</si>
  <si>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</si>
  <si>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</si>
  <si>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</si>
  <si>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</si>
  <si>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</si>
  <si>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</si>
  <si>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</si>
  <si>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</si>
  <si>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</si>
  <si>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</si>
  <si>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</si>
  <si>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</si>
  <si>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</si>
  <si>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</si>
  <si>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</si>
  <si>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</si>
  <si>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</si>
  <si>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</si>
  <si>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</si>
  <si>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</si>
  <si>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</si>
  <si>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</si>
  <si>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</si>
  <si>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</si>
  <si>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</si>
  <si>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</si>
  <si>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</si>
  <si>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</si>
  <si>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</si>
  <si>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</si>
  <si>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</si>
  <si>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</si>
  <si>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</si>
  <si>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</si>
  <si>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</si>
  <si>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</si>
  <si>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</si>
  <si>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</si>
  <si>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</si>
  <si>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</si>
  <si>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</si>
  <si>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</si>
  <si>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</si>
  <si>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</si>
  <si>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</si>
  <si>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</si>
  <si>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</si>
  <si>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</si>
  <si>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</si>
  <si>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</si>
  <si>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</si>
  <si>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</si>
  <si>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</si>
  <si>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</si>
  <si>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</si>
  <si>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</si>
  <si>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</si>
  <si>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</si>
  <si>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</si>
  <si>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</si>
  <si>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</si>
  <si>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</si>
  <si>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</si>
  <si>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</si>
  <si>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</si>
  <si>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</si>
  <si>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</si>
  <si>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</si>
  <si>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</si>
  <si>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</si>
  <si>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</si>
  <si>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</si>
  <si>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</si>
  <si>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</si>
  <si>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</si>
  <si>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</si>
  <si>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</si>
  <si>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</si>
  <si>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</si>
  <si>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</si>
  <si>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</si>
  <si>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</si>
  <si>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</si>
  <si>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</si>
  <si>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</si>
  <si>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</si>
  <si>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</si>
  <si>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</si>
  <si>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</si>
  <si>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</si>
  <si>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</si>
  <si>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</si>
  <si>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</si>
  <si>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</si>
  <si>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</si>
  <si>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</si>
  <si>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</si>
  <si>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</si>
  <si>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</si>
  <si>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</si>
  <si>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</si>
  <si>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</si>
  <si>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</si>
  <si>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</si>
  <si>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</si>
  <si>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</si>
  <si>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</si>
  <si>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</si>
  <si>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</si>
  <si>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</si>
  <si>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</si>
  <si>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</si>
  <si>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</si>
  <si>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</si>
  <si>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</si>
  <si>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</si>
  <si>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</si>
  <si>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</si>
  <si>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</si>
  <si>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</si>
  <si>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</si>
  <si>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</si>
  <si>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</si>
  <si>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</si>
  <si>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</si>
  <si>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</si>
  <si>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</si>
  <si>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</si>
  <si>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</si>
  <si>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</si>
  <si>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</si>
  <si>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</si>
  <si>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</si>
  <si>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</si>
  <si>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</si>
  <si>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</si>
  <si>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</si>
  <si>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</si>
  <si>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</si>
  <si>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</si>
  <si>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</si>
  <si>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</si>
  <si>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</si>
  <si>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</si>
  <si>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</si>
  <si>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</si>
  <si>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</si>
  <si>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</si>
  <si>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</si>
  <si>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</si>
  <si>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</si>
  <si>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</si>
  <si>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</si>
  <si>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</si>
  <si>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</si>
  <si>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</si>
  <si>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</si>
  <si>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</si>
  <si>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</si>
  <si>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</si>
  <si>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</si>
  <si>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</si>
  <si>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</si>
  <si>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</si>
  <si>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</si>
  <si>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</si>
  <si>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</si>
  <si>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</si>
  <si>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</si>
  <si>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</si>
  <si>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</si>
  <si>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</si>
  <si>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</si>
  <si>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</si>
  <si>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</si>
  <si>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</si>
  <si>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</si>
  <si>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</si>
  <si>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</si>
  <si>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</si>
  <si>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</si>
  <si>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</si>
  <si>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</si>
  <si>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</si>
  <si>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</si>
  <si>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</si>
  <si>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</si>
  <si>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</si>
  <si>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</si>
  <si>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</si>
  <si>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</si>
  <si>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</si>
  <si>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</si>
  <si>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</si>
  <si>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</si>
  <si>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</si>
  <si>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</si>
  <si>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</si>
  <si>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</si>
  <si>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</si>
  <si>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</si>
  <si>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</si>
  <si>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</si>
  <si>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</si>
  <si>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</si>
  <si>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</si>
  <si>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</si>
  <si>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</si>
  <si>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</si>
  <si>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</si>
  <si>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</si>
  <si>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</si>
  <si>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</si>
  <si>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</si>
  <si>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</si>
  <si>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</si>
  <si>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</si>
  <si>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</si>
  <si>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</si>
  <si>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</si>
  <si>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</si>
  <si>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</si>
  <si>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</si>
  <si>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</si>
  <si>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</si>
  <si>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</si>
  <si>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</si>
  <si>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</si>
  <si>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</si>
  <si>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</si>
  <si>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</si>
  <si>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</si>
  <si>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</si>
  <si>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</si>
  <si>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</si>
  <si>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</si>
  <si>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</si>
  <si>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</si>
  <si>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</si>
  <si>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</si>
  <si>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</si>
  <si>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</si>
  <si>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</si>
  <si>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</si>
  <si>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</si>
  <si>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</si>
  <si>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</si>
  <si>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</si>
  <si>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</si>
  <si>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</si>
  <si>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</si>
  <si>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</si>
  <si>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</si>
  <si>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</si>
  <si>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</si>
  <si>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</si>
  <si>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</si>
  <si>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</si>
  <si>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</si>
  <si>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</si>
  <si>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</si>
  <si>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</si>
  <si>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</si>
  <si>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</si>
  <si>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</si>
  <si>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</si>
  <si>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</si>
  <si>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</si>
  <si>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</si>
  <si>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</si>
  <si>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</si>
  <si>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</si>
  <si>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</si>
  <si>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</si>
  <si>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</si>
  <si>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</si>
  <si>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</si>
  <si>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</si>
  <si>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</si>
  <si>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</si>
  <si>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</si>
  <si>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</si>
  <si>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</si>
  <si>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</si>
  <si>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</si>
  <si>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</si>
  <si>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</si>
  <si>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</si>
  <si>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</si>
  <si>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</si>
  <si>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</si>
  <si>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</si>
  <si>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</si>
  <si>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</si>
  <si>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</si>
  <si>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</si>
  <si>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</si>
  <si>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</si>
  <si>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</si>
  <si>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</si>
  <si>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</si>
  <si>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</si>
  <si>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</si>
  <si>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</si>
  <si>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</si>
  <si>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</si>
  <si>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</si>
  <si>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</si>
  <si>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</si>
  <si>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</si>
  <si>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</si>
  <si>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</si>
  <si>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</si>
  <si>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</si>
  <si>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</si>
  <si>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</si>
  <si>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</si>
  <si>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</si>
  <si>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</si>
  <si>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</si>
  <si>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</si>
  <si>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</si>
  <si>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</si>
  <si>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</si>
  <si>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</si>
  <si>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</si>
  <si>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</si>
  <si>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</si>
  <si>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</si>
  <si>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</si>
  <si>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</si>
  <si>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</si>
  <si>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</si>
  <si>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</si>
  <si>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</si>
  <si>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</si>
  <si>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</si>
  <si>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</si>
  <si>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</si>
  <si>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PREFEITURA DE COTIPORA</t>
  </si>
  <si>
    <t>90898487000164</t>
  </si>
  <si>
    <t>Proteção de 4,66 m e altura de 1,20 m</t>
  </si>
  <si>
    <t xml:space="preserve">Proteção de 3,98 m e altura de 1,20 m </t>
  </si>
  <si>
    <t>Proteção de 5,05 e altura de 1,20 m</t>
  </si>
  <si>
    <t>Proteção de 4,00 m e altura de 1,20 m</t>
  </si>
  <si>
    <t>Proteção de 3,88 m e altura de 1,20 m</t>
  </si>
  <si>
    <t>Proteção de 1,40 m e altura de 1,20 m</t>
  </si>
  <si>
    <t>Proteção de 2,95 m e altura de 1,20 m</t>
  </si>
  <si>
    <t>Proteção de 5,00 m e altura de 1,20 m</t>
  </si>
  <si>
    <t>Proteção de 2,77 m e altura de 1,20 m</t>
  </si>
  <si>
    <t>Proteção da polia do alimentador vibratório, marca Plangg, constituído em chapa de aço expandida com malha 12x25 mm e espessura de 1,5 mm</t>
  </si>
  <si>
    <t>Proteção da polia da correia transportadora, constituído em chapa de aço expandida com malha 12x25 mm e espessura de 1,5 mm</t>
  </si>
  <si>
    <t>Calha de saída do rebritador de mandíbulas, constituído em chapa de aço com medida de 1000x450 mm e espessura de 10 mm</t>
  </si>
  <si>
    <t>Base de apoio do rebritador de mandíbulas para acesso do operador, com medida de 90x90 cm, com piso antiderrapante e altura lateral de 1,20 m</t>
  </si>
  <si>
    <t>Alteração na parte superior do alimentador vibratório, altura de 1,00 m para 1,20 m</t>
  </si>
  <si>
    <t>Sistema de chumbação 2.1/2" x Ø 10 mm</t>
  </si>
  <si>
    <t>Escada de acesso tipo marinheiro com proteção de guarda corpo com altura de 4,30 m e largura mínima de 60 cm</t>
  </si>
  <si>
    <t>Escada de acesso tipo marinheiro com proteção de guarda corpo com altura de 4,00 m e largura mínima de 60 cm</t>
  </si>
  <si>
    <t>Escadas de acesso tipo "U" com medida de 200x50x50 mm</t>
  </si>
  <si>
    <t xml:space="preserve">BASE DO BRITADOR  </t>
  </si>
  <si>
    <t>BASE DO REBRITADOR</t>
  </si>
  <si>
    <t>SISTEMA DE PROTEÇÃO</t>
  </si>
  <si>
    <t>CALHA DE SAÍDA</t>
  </si>
  <si>
    <t>BASE DE APOIO DE REBRITADOR DE MANDIBULAS</t>
  </si>
  <si>
    <t>ESCADAS DE ACESSO</t>
  </si>
  <si>
    <t>FORNECIMENTO DE MATERIAIS PARA ADEQUAÇÃO DO COMPLEXO DE BRITAGEM PERTENCENTE AO MUNICIPIO DE COTIPORÃ.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</si>
</sst>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4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2" fontId="0" fillId="0" borderId="0" xfId="0" applyNumberFormat="1" applyAlignment="1" applyProtection="1">
      <alignment wrapText="1"/>
      <protection locked="0"/>
    </xf>
    <xf numFmtId="2" fontId="4" fillId="3" borderId="1" xfId="0" applyNumberFormat="1" applyFont="1" applyFill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abSelected="1" topLeftCell="A4" workbookViewId="0">
      <selection activeCell="K16" sqref="K16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5" t="s">
        <v>3753</v>
      </c>
      <c r="B1" s="186"/>
      <c r="C1" s="186"/>
      <c r="D1" s="186"/>
      <c r="E1" s="186"/>
      <c r="F1" s="186"/>
      <c r="G1" s="187"/>
    </row>
    <row r="2" spans="1:8" s="92" customFormat="1" ht="15.75" thickBot="1" x14ac:dyDescent="0.3">
      <c r="A2" s="46" t="s">
        <v>161</v>
      </c>
      <c r="B2" s="191" t="s">
        <v>6</v>
      </c>
      <c r="C2" s="191"/>
      <c r="D2" s="76" t="s">
        <v>162</v>
      </c>
      <c r="E2" s="112">
        <v>25</v>
      </c>
      <c r="F2" s="77" t="s">
        <v>163</v>
      </c>
      <c r="G2" s="35">
        <v>2021</v>
      </c>
      <c r="H2" s="89"/>
    </row>
    <row r="3" spans="1:8" s="92" customFormat="1" ht="31.5" customHeight="1" thickBot="1" x14ac:dyDescent="0.3">
      <c r="A3" s="41" t="s">
        <v>153</v>
      </c>
      <c r="B3" s="192" t="s">
        <v>3997</v>
      </c>
      <c r="C3" s="192"/>
      <c r="D3" s="192"/>
      <c r="E3" s="192"/>
      <c r="F3" s="192"/>
      <c r="G3" s="193"/>
    </row>
    <row r="4" spans="1:8" s="92" customFormat="1" ht="15.75" thickBot="1" x14ac:dyDescent="0.3">
      <c r="A4" s="46" t="s">
        <v>175</v>
      </c>
      <c r="B4" s="194" t="s">
        <v>3971</v>
      </c>
      <c r="C4" s="194"/>
      <c r="D4" s="194"/>
      <c r="E4" s="195"/>
      <c r="F4" s="47" t="s">
        <v>179</v>
      </c>
      <c r="G4" s="124" t="s">
        <v>3972</v>
      </c>
    </row>
    <row r="5" spans="1:8" s="92" customFormat="1" ht="15.75" thickBot="1" x14ac:dyDescent="0.3">
      <c r="A5" s="46" t="s">
        <v>3787</v>
      </c>
      <c r="B5" s="127" t="s">
        <v>3684</v>
      </c>
      <c r="C5" s="177" t="s">
        <v>3958</v>
      </c>
      <c r="D5" s="177"/>
      <c r="E5" s="177"/>
      <c r="F5" s="196"/>
      <c r="G5" s="197"/>
    </row>
    <row r="6" spans="1:8" s="94" customFormat="1" ht="15.75" thickBot="1" x14ac:dyDescent="0.3">
      <c r="A6" s="46" t="s">
        <v>155</v>
      </c>
      <c r="B6" s="78">
        <f>'Orçamento-base'!C6</f>
        <v>82780.33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18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8" t="s">
        <v>3751</v>
      </c>
      <c r="B11" s="189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8"/>
      <c r="B12" s="190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>
        <v>1</v>
      </c>
      <c r="B13" s="37" t="s">
        <v>3991</v>
      </c>
      <c r="C13" s="86">
        <f>SUMIF('Orçamento-base'!$A$12:$A$39953,Identificação!$A13,'Orçamento-base'!$K$12:$K$39953)</f>
        <v>31771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>
        <v>2</v>
      </c>
      <c r="B14" s="37" t="s">
        <v>3992</v>
      </c>
      <c r="C14" s="156">
        <f>SUMIF('Orçamento-base'!$A$12:$A$39953,Identificação!$A14,'Orçamento-base'!$K$12:$K$39953)</f>
        <v>18124.669999999998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>
        <v>3</v>
      </c>
      <c r="B15" s="37" t="s">
        <v>3993</v>
      </c>
      <c r="C15" s="156">
        <f>SUMIF('Orçamento-base'!$A$12:$A$39953,Identificação!$A15,'Orçamento-base'!$K$12:$K$39953)</f>
        <v>3861.66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>
        <v>4</v>
      </c>
      <c r="B16" s="37" t="s">
        <v>3994</v>
      </c>
      <c r="C16" s="156">
        <v>3543.33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>
        <v>5</v>
      </c>
      <c r="B17" s="37" t="s">
        <v>3995</v>
      </c>
      <c r="C17" s="156">
        <f>SUMIF('Orçamento-base'!$A$12:$A$39953,Identificação!$A17,'Orçamento-base'!$K$12:$K$39953)</f>
        <v>9743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>
        <v>6</v>
      </c>
      <c r="B18" s="37" t="s">
        <v>3996</v>
      </c>
      <c r="C18" s="156">
        <f>SUMIF('Orçamento-base'!$A$12:$A$39953,Identificação!$A18,'Orçamento-base'!$K$12:$K$39953)</f>
        <v>15736.67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6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26"/>
  <sheetViews>
    <sheetView topLeftCell="A16" workbookViewId="0">
      <selection activeCell="J23" sqref="J23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222" t="s">
        <v>3676</v>
      </c>
      <c r="B1" s="223"/>
      <c r="C1" s="223"/>
      <c r="D1" s="223"/>
      <c r="E1" s="223"/>
      <c r="F1" s="223"/>
      <c r="G1" s="223"/>
      <c r="H1" s="223"/>
      <c r="I1" s="223"/>
      <c r="J1" s="223"/>
      <c r="K1" s="224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25" t="str">
        <f>IF(Identificação!B2=0,"",Identificação!B2)</f>
        <v>Pregão Presencial</v>
      </c>
      <c r="D2" s="225"/>
      <c r="E2" s="225"/>
      <c r="F2" s="225"/>
      <c r="G2" s="225"/>
      <c r="H2" s="43" t="s">
        <v>151</v>
      </c>
      <c r="I2" s="44">
        <f>IF(Identificação!E2=0,"",Identificação!E2)</f>
        <v>25</v>
      </c>
      <c r="J2" s="43" t="s">
        <v>152</v>
      </c>
      <c r="K2" s="44">
        <f>IF(Identificação!G2=0,"",Identificação!G2)</f>
        <v>2021</v>
      </c>
      <c r="L2" s="144"/>
      <c r="M2" s="144"/>
    </row>
    <row r="3" spans="1:18" s="45" customFormat="1" ht="32.25" customHeight="1" thickBot="1" x14ac:dyDescent="0.3">
      <c r="A3" s="203" t="s">
        <v>153</v>
      </c>
      <c r="B3" s="204"/>
      <c r="C3" s="205" t="str">
        <f>IF(Identificação!B3=0,"",Identificação!B3)</f>
        <v>FORNECIMENTO DE MATERIAIS PARA ADEQUAÇÃO DO COMPLEXO DE BRITAGEM PERTENCENTE AO MUNICIPIO DE COTIPORÃ.</v>
      </c>
      <c r="D3" s="205"/>
      <c r="E3" s="205"/>
      <c r="F3" s="205"/>
      <c r="G3" s="205"/>
      <c r="H3" s="205"/>
      <c r="I3" s="205"/>
      <c r="J3" s="205"/>
      <c r="K3" s="206"/>
      <c r="L3" s="144"/>
      <c r="M3" s="144"/>
    </row>
    <row r="4" spans="1:18" s="45" customFormat="1" ht="15.75" thickBot="1" x14ac:dyDescent="0.3">
      <c r="A4" s="46" t="s">
        <v>176</v>
      </c>
      <c r="B4" s="47"/>
      <c r="C4" s="199" t="str">
        <f>IF(Identificação!B4=0,"",Identificação!B4)</f>
        <v>PREFEITURA DE COTIPORA</v>
      </c>
      <c r="D4" s="199"/>
      <c r="E4" s="199"/>
      <c r="F4" s="199"/>
      <c r="G4" s="199"/>
      <c r="H4" s="199"/>
      <c r="I4" s="199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199" t="str">
        <f>IF(Identificação!B5=0,"",Identificação!B5)</f>
        <v>Compras e Outros Serviços</v>
      </c>
      <c r="D5" s="199"/>
      <c r="E5" s="199"/>
      <c r="F5" s="199"/>
      <c r="G5" s="200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01">
        <f>SUMIFS(K12:K39953,B12:B39953,"&gt;0",K12:K39953,"&lt;&gt;0")</f>
        <v>82780.33</v>
      </c>
      <c r="D6" s="201"/>
      <c r="E6" s="201"/>
      <c r="F6" s="201"/>
      <c r="G6" s="202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14" t="s">
        <v>3762</v>
      </c>
      <c r="B10" s="214" t="s">
        <v>3760</v>
      </c>
      <c r="C10" s="214" t="s">
        <v>3761</v>
      </c>
      <c r="D10" s="216" t="s">
        <v>3675</v>
      </c>
      <c r="E10" s="218" t="s">
        <v>168</v>
      </c>
      <c r="F10" s="220" t="s">
        <v>3674</v>
      </c>
      <c r="G10" s="216" t="s">
        <v>156</v>
      </c>
      <c r="H10" s="211" t="s">
        <v>165</v>
      </c>
      <c r="I10" s="212"/>
      <c r="J10" s="212"/>
      <c r="K10" s="212"/>
      <c r="L10" s="212"/>
      <c r="M10" s="213"/>
      <c r="N10" s="207" t="s">
        <v>177</v>
      </c>
      <c r="O10" s="208"/>
      <c r="P10" s="209" t="s">
        <v>178</v>
      </c>
      <c r="Q10" s="210"/>
      <c r="R10" s="198" t="s">
        <v>3678</v>
      </c>
    </row>
    <row r="11" spans="1:18" s="40" customFormat="1" ht="45" x14ac:dyDescent="0.25">
      <c r="A11" s="215"/>
      <c r="B11" s="215"/>
      <c r="C11" s="215"/>
      <c r="D11" s="217"/>
      <c r="E11" s="219"/>
      <c r="F11" s="221"/>
      <c r="G11" s="217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198"/>
    </row>
    <row r="12" spans="1:18" x14ac:dyDescent="0.25">
      <c r="A12" s="113">
        <v>1</v>
      </c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3973</v>
      </c>
      <c r="H12" s="174">
        <v>1</v>
      </c>
      <c r="I12" s="166" t="s">
        <v>3702</v>
      </c>
      <c r="J12" s="174">
        <v>6810.67</v>
      </c>
      <c r="K12" s="86">
        <f>IFERROR(IF(H12*J12&lt;&gt;0,ROUND(ROUND(H12,4)*ROUND(J12,4),2),""),"")</f>
        <v>6810.67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>
        <v>1</v>
      </c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3974</v>
      </c>
      <c r="H13" s="174">
        <v>1</v>
      </c>
      <c r="I13" s="166" t="s">
        <v>3702</v>
      </c>
      <c r="J13" s="174">
        <v>6016.67</v>
      </c>
      <c r="K13" s="167">
        <f>IFERROR(IF(H13*J13&lt;&gt;0,ROUND(ROUND(H13,4)*ROUND(J13,4),2),""),"")</f>
        <v>6016.67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>
        <v>1</v>
      </c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3975</v>
      </c>
      <c r="H14" s="174">
        <v>1</v>
      </c>
      <c r="I14" s="166" t="s">
        <v>3702</v>
      </c>
      <c r="J14" s="174">
        <v>7306</v>
      </c>
      <c r="K14" s="156">
        <f>IFERROR(IF(H14*J14&lt;&gt;0,ROUND(ROUND(H14,4)*ROUND(J14,4),2),""),"")</f>
        <v>7306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>
        <v>1</v>
      </c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3976</v>
      </c>
      <c r="H15" s="174">
        <v>1</v>
      </c>
      <c r="I15" s="166" t="s">
        <v>3702</v>
      </c>
      <c r="J15" s="174">
        <v>5910.33</v>
      </c>
      <c r="K15" s="156">
        <f t="shared" ref="K15:K78" si="0">IFERROR(IF(H15*J15&lt;&gt;0,ROUND(ROUND(H15,4)*ROUND(J15,4),2),""),"")</f>
        <v>5910.33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>
        <v>1</v>
      </c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3977</v>
      </c>
      <c r="H16" s="174">
        <v>1</v>
      </c>
      <c r="I16" s="166" t="s">
        <v>3702</v>
      </c>
      <c r="J16" s="174">
        <v>5727.33</v>
      </c>
      <c r="K16" s="156">
        <f t="shared" si="0"/>
        <v>5727.33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>
        <v>2</v>
      </c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3978</v>
      </c>
      <c r="H17" s="174">
        <v>1</v>
      </c>
      <c r="I17" s="166" t="s">
        <v>3702</v>
      </c>
      <c r="J17" s="174">
        <v>2168.67</v>
      </c>
      <c r="K17" s="156">
        <f t="shared" si="0"/>
        <v>2168.67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>
        <v>2</v>
      </c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3979</v>
      </c>
      <c r="H18" s="174">
        <v>1</v>
      </c>
      <c r="I18" s="166" t="s">
        <v>3702</v>
      </c>
      <c r="J18" s="174">
        <v>4376</v>
      </c>
      <c r="K18" s="156">
        <f t="shared" si="0"/>
        <v>4376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>
        <v>2</v>
      </c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3980</v>
      </c>
      <c r="H19" s="174">
        <v>1</v>
      </c>
      <c r="I19" s="166" t="s">
        <v>3702</v>
      </c>
      <c r="J19" s="174">
        <v>7366.67</v>
      </c>
      <c r="K19" s="156">
        <f t="shared" si="0"/>
        <v>7366.67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>
        <v>2</v>
      </c>
      <c r="B20" s="178">
        <f>IF(AND(G20&lt;&gt;"",H20&gt;0,I20&lt;&gt;"",J20&lt;&gt;0,K20&lt;&gt;0),COUNT($B$11:B19)+1,"")</f>
        <v>9</v>
      </c>
      <c r="C20" s="72">
        <v>9</v>
      </c>
      <c r="D20" s="141"/>
      <c r="E20" s="180"/>
      <c r="F20" s="107"/>
      <c r="G20" s="66" t="s">
        <v>3981</v>
      </c>
      <c r="H20" s="174">
        <v>1</v>
      </c>
      <c r="I20" s="166" t="s">
        <v>3702</v>
      </c>
      <c r="J20" s="174">
        <v>4213.33</v>
      </c>
      <c r="K20" s="156">
        <f t="shared" si="0"/>
        <v>4213.33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ht="45" x14ac:dyDescent="0.25">
      <c r="A21" s="166">
        <v>3</v>
      </c>
      <c r="B21" s="178">
        <f>IF(AND(G21&lt;&gt;"",H21&gt;0,I21&lt;&gt;"",J21&lt;&gt;0,K21&lt;&gt;0),COUNT($B$11:B20)+1,"")</f>
        <v>10</v>
      </c>
      <c r="C21" s="72">
        <v>10</v>
      </c>
      <c r="D21" s="141"/>
      <c r="E21" s="180"/>
      <c r="F21" s="107"/>
      <c r="G21" s="66" t="s">
        <v>3982</v>
      </c>
      <c r="H21" s="174">
        <v>1</v>
      </c>
      <c r="I21" s="166" t="s">
        <v>3702</v>
      </c>
      <c r="J21" s="174">
        <v>1958.33</v>
      </c>
      <c r="K21" s="156">
        <f t="shared" si="0"/>
        <v>1958.33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ht="45" x14ac:dyDescent="0.25">
      <c r="A22" s="166">
        <v>3</v>
      </c>
      <c r="B22" s="178">
        <f>IF(AND(G22&lt;&gt;"",H22&gt;0,I22&lt;&gt;"",J22&lt;&gt;0,K22&lt;&gt;0),COUNT($B$11:B21)+1,"")</f>
        <v>11</v>
      </c>
      <c r="C22" s="72">
        <v>11</v>
      </c>
      <c r="D22" s="141"/>
      <c r="E22" s="180"/>
      <c r="F22" s="107"/>
      <c r="G22" s="66" t="s">
        <v>3983</v>
      </c>
      <c r="H22" s="174">
        <v>1</v>
      </c>
      <c r="I22" s="166" t="s">
        <v>3702</v>
      </c>
      <c r="J22" s="174">
        <v>1903.33</v>
      </c>
      <c r="K22" s="156">
        <f t="shared" si="0"/>
        <v>1903.33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ht="45" x14ac:dyDescent="0.25">
      <c r="A23" s="166">
        <v>4</v>
      </c>
      <c r="B23" s="178">
        <f>IF(AND(G23&lt;&gt;"",H23&gt;0,I23&lt;&gt;"",J23&lt;&gt;0,K23&lt;&gt;0),COUNT($B$11:B22)+1,"")</f>
        <v>12</v>
      </c>
      <c r="C23" s="72">
        <v>12</v>
      </c>
      <c r="D23" s="141"/>
      <c r="E23" s="180"/>
      <c r="F23" s="107"/>
      <c r="G23" s="66" t="s">
        <v>3984</v>
      </c>
      <c r="H23" s="174">
        <v>1</v>
      </c>
      <c r="I23" s="166" t="s">
        <v>3702</v>
      </c>
      <c r="J23" s="174">
        <v>3543.33</v>
      </c>
      <c r="K23" s="156">
        <f t="shared" si="0"/>
        <v>3543.33</v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ht="45" x14ac:dyDescent="0.25">
      <c r="A24" s="166">
        <v>5</v>
      </c>
      <c r="B24" s="178">
        <f>IF(AND(G24&lt;&gt;"",H24&gt;0,I24&lt;&gt;"",J24&lt;&gt;0,K24&lt;&gt;0),COUNT($B$11:B23)+1,"")</f>
        <v>13</v>
      </c>
      <c r="C24" s="72">
        <v>13</v>
      </c>
      <c r="D24" s="141"/>
      <c r="E24" s="180"/>
      <c r="F24" s="107"/>
      <c r="G24" s="66" t="s">
        <v>3985</v>
      </c>
      <c r="H24" s="174">
        <v>1</v>
      </c>
      <c r="I24" s="166" t="s">
        <v>3702</v>
      </c>
      <c r="J24" s="174">
        <v>5396.67</v>
      </c>
      <c r="K24" s="156">
        <f t="shared" si="0"/>
        <v>5396.67</v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ht="30" x14ac:dyDescent="0.25">
      <c r="A25" s="166">
        <v>5</v>
      </c>
      <c r="B25" s="178">
        <f>IF(AND(G25&lt;&gt;"",H25&gt;0,I25&lt;&gt;"",J25&lt;&gt;0,K25&lt;&gt;0),COUNT($B$11:B24)+1,"")</f>
        <v>14</v>
      </c>
      <c r="C25" s="72">
        <v>14</v>
      </c>
      <c r="D25" s="141"/>
      <c r="E25" s="180"/>
      <c r="F25" s="107"/>
      <c r="G25" s="66" t="s">
        <v>3986</v>
      </c>
      <c r="H25" s="174">
        <v>1</v>
      </c>
      <c r="I25" s="166" t="s">
        <v>3702</v>
      </c>
      <c r="J25" s="174">
        <v>4103.33</v>
      </c>
      <c r="K25" s="156">
        <f t="shared" si="0"/>
        <v>4103.33</v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>
        <v>5</v>
      </c>
      <c r="B26" s="178">
        <f>IF(AND(G26&lt;&gt;"",H26&gt;0,I26&lt;&gt;"",J26&lt;&gt;0,K26&lt;&gt;0),COUNT($B$11:B25)+1,"")</f>
        <v>15</v>
      </c>
      <c r="C26" s="72">
        <v>15</v>
      </c>
      <c r="D26" s="141"/>
      <c r="E26" s="180"/>
      <c r="F26" s="107"/>
      <c r="G26" s="66" t="s">
        <v>3987</v>
      </c>
      <c r="H26" s="174">
        <v>1</v>
      </c>
      <c r="I26" s="166" t="s">
        <v>3702</v>
      </c>
      <c r="J26" s="174">
        <v>243</v>
      </c>
      <c r="K26" s="156">
        <f t="shared" si="0"/>
        <v>243</v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ht="45" x14ac:dyDescent="0.25">
      <c r="A27" s="166">
        <v>6</v>
      </c>
      <c r="B27" s="178">
        <f>IF(AND(G27&lt;&gt;"",H27&gt;0,I27&lt;&gt;"",J27&lt;&gt;0,K27&lt;&gt;0),COUNT($B$11:B26)+1,"")</f>
        <v>16</v>
      </c>
      <c r="C27" s="72">
        <v>16</v>
      </c>
      <c r="D27" s="141"/>
      <c r="E27" s="180"/>
      <c r="F27" s="107"/>
      <c r="G27" s="66" t="s">
        <v>3988</v>
      </c>
      <c r="H27" s="174">
        <v>1</v>
      </c>
      <c r="I27" s="166" t="s">
        <v>3702</v>
      </c>
      <c r="J27" s="174">
        <v>5880</v>
      </c>
      <c r="K27" s="156">
        <f t="shared" si="0"/>
        <v>5880</v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ht="45" x14ac:dyDescent="0.25">
      <c r="A28" s="166">
        <v>6</v>
      </c>
      <c r="B28" s="178">
        <f>IF(AND(G28&lt;&gt;"",H28&gt;0,I28&lt;&gt;"",J28&lt;&gt;0,K28&lt;&gt;0),COUNT($B$11:B27)+1,"")</f>
        <v>17</v>
      </c>
      <c r="C28" s="72">
        <v>17</v>
      </c>
      <c r="D28" s="141"/>
      <c r="E28" s="180"/>
      <c r="F28" s="107"/>
      <c r="G28" s="66" t="s">
        <v>3989</v>
      </c>
      <c r="H28" s="174">
        <v>1</v>
      </c>
      <c r="I28" s="166" t="s">
        <v>3702</v>
      </c>
      <c r="J28" s="174">
        <v>5156.67</v>
      </c>
      <c r="K28" s="156">
        <f t="shared" si="0"/>
        <v>5156.67</v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ht="30" x14ac:dyDescent="0.25">
      <c r="A29" s="166">
        <v>6</v>
      </c>
      <c r="B29" s="178">
        <f>IF(AND(G29&lt;&gt;"",H29&gt;0,I29&lt;&gt;"",J29&lt;&gt;0,K29&lt;&gt;0),COUNT($B$11:B28)+1,"")</f>
        <v>18</v>
      </c>
      <c r="C29" s="72">
        <v>18</v>
      </c>
      <c r="D29" s="141"/>
      <c r="E29" s="180"/>
      <c r="F29" s="107"/>
      <c r="G29" s="66" t="s">
        <v>3990</v>
      </c>
      <c r="H29" s="174">
        <v>2</v>
      </c>
      <c r="I29" s="166" t="s">
        <v>3702</v>
      </c>
      <c r="J29" s="174">
        <v>2350</v>
      </c>
      <c r="K29" s="156">
        <f t="shared" si="0"/>
        <v>4700</v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 t="str">
        <f>IF(AND(G30&lt;&gt;"",H30&gt;0,I30&lt;&gt;"",J30&lt;&gt;0,K30&lt;&gt;0),COUNT($B$11:B29)+1,"")</f>
        <v/>
      </c>
      <c r="C30" s="72"/>
      <c r="D30" s="141"/>
      <c r="E30" s="180"/>
      <c r="F30" s="107"/>
      <c r="G30" s="66"/>
      <c r="H30" s="174"/>
      <c r="I30" s="166"/>
      <c r="J30" s="174"/>
      <c r="K30" s="156" t="str">
        <f t="shared" si="0"/>
        <v/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 t="str">
        <f>IF(AND(G31&lt;&gt;"",H31&gt;0,I31&lt;&gt;"",J31&lt;&gt;0,K31&lt;&gt;0),COUNT($B$11:B30)+1,"")</f>
        <v/>
      </c>
      <c r="C31" s="72"/>
      <c r="D31" s="141"/>
      <c r="E31" s="180"/>
      <c r="F31" s="107"/>
      <c r="G31" s="66"/>
      <c r="H31" s="174"/>
      <c r="I31" s="166"/>
      <c r="J31" s="174"/>
      <c r="K31" s="156" t="str">
        <f t="shared" si="0"/>
        <v/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 t="str">
        <f>IF(AND(G32&lt;&gt;"",H32&gt;0,I32&lt;&gt;"",J32&lt;&gt;0,K32&lt;&gt;0),COUNT($B$11:B31)+1,"")</f>
        <v/>
      </c>
      <c r="C32" s="72"/>
      <c r="D32" s="141"/>
      <c r="E32" s="180"/>
      <c r="F32" s="107"/>
      <c r="G32" s="66"/>
      <c r="H32" s="174"/>
      <c r="I32" s="166"/>
      <c r="J32" s="174"/>
      <c r="K32" s="156" t="str">
        <f t="shared" si="0"/>
        <v/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 t="str">
        <f>IF(AND(G33&lt;&gt;"",H33&gt;0,I33&lt;&gt;"",J33&lt;&gt;0,K33&lt;&gt;0),COUNT($B$11:B32)+1,"")</f>
        <v/>
      </c>
      <c r="C33" s="72"/>
      <c r="D33" s="141"/>
      <c r="E33" s="180"/>
      <c r="F33" s="107"/>
      <c r="G33" s="66"/>
      <c r="H33" s="174"/>
      <c r="I33" s="166"/>
      <c r="J33" s="174"/>
      <c r="K33" s="156" t="str">
        <f t="shared" si="0"/>
        <v/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 t="str">
        <f>IF(AND(G34&lt;&gt;"",H34&gt;0,I34&lt;&gt;"",J34&lt;&gt;0,K34&lt;&gt;0),COUNT($B$11:B33)+1,"")</f>
        <v/>
      </c>
      <c r="C34" s="72"/>
      <c r="D34" s="141"/>
      <c r="E34" s="180"/>
      <c r="F34" s="107"/>
      <c r="G34" s="66"/>
      <c r="H34" s="174"/>
      <c r="I34" s="166"/>
      <c r="J34" s="174"/>
      <c r="K34" s="156" t="str">
        <f t="shared" si="0"/>
        <v/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 t="str">
        <f>IF(AND(G35&lt;&gt;"",H35&gt;0,I35&lt;&gt;"",J35&lt;&gt;0,K35&lt;&gt;0),COUNT($B$11:B34)+1,"")</f>
        <v/>
      </c>
      <c r="C35" s="72"/>
      <c r="D35" s="141"/>
      <c r="E35" s="180"/>
      <c r="F35" s="107"/>
      <c r="G35" s="66"/>
      <c r="H35" s="174"/>
      <c r="I35" s="166"/>
      <c r="J35" s="174"/>
      <c r="K35" s="156" t="str">
        <f t="shared" si="0"/>
        <v/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 t="str">
        <f>IF(AND(G36&lt;&gt;"",H36&gt;0,I36&lt;&gt;"",J36&lt;&gt;0,K36&lt;&gt;0),COUNT($B$11:B35)+1,"")</f>
        <v/>
      </c>
      <c r="C36" s="72"/>
      <c r="D36" s="141"/>
      <c r="E36" s="180"/>
      <c r="F36" s="107"/>
      <c r="G36" s="66"/>
      <c r="H36" s="174"/>
      <c r="I36" s="166"/>
      <c r="J36" s="174"/>
      <c r="K36" s="156" t="str">
        <f t="shared" si="0"/>
        <v/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 t="str">
        <f>IF(AND(G37&lt;&gt;"",H37&gt;0,I37&lt;&gt;"",J37&lt;&gt;0,K37&lt;&gt;0),COUNT($B$11:B36)+1,"")</f>
        <v/>
      </c>
      <c r="C37" s="72"/>
      <c r="D37" s="141"/>
      <c r="E37" s="180"/>
      <c r="F37" s="107"/>
      <c r="G37" s="66"/>
      <c r="H37" s="174"/>
      <c r="I37" s="166"/>
      <c r="J37" s="174"/>
      <c r="K37" s="156" t="str">
        <f t="shared" si="0"/>
        <v/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 t="str">
        <f>IF(AND(G38&lt;&gt;"",H38&gt;0,I38&lt;&gt;"",J38&lt;&gt;0,K38&lt;&gt;0),COUNT($B$11:B37)+1,"")</f>
        <v/>
      </c>
      <c r="C38" s="72"/>
      <c r="D38" s="141"/>
      <c r="E38" s="180"/>
      <c r="F38" s="107"/>
      <c r="G38" s="66"/>
      <c r="H38" s="174"/>
      <c r="I38" s="166"/>
      <c r="J38" s="174"/>
      <c r="K38" s="156" t="str">
        <f t="shared" si="0"/>
        <v/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 t="str">
        <f>IF(AND(G39&lt;&gt;"",H39&gt;0,I39&lt;&gt;"",J39&lt;&gt;0,K39&lt;&gt;0),COUNT($B$11:B38)+1,"")</f>
        <v/>
      </c>
      <c r="C39" s="72"/>
      <c r="D39" s="141"/>
      <c r="E39" s="180"/>
      <c r="F39" s="107"/>
      <c r="G39" s="66"/>
      <c r="H39" s="174"/>
      <c r="I39" s="166"/>
      <c r="J39" s="174"/>
      <c r="K39" s="156" t="str">
        <f t="shared" si="0"/>
        <v/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 t="str">
        <f>IF(AND(G40&lt;&gt;"",H40&gt;0,I40&lt;&gt;"",J40&lt;&gt;0,K40&lt;&gt;0),COUNT($B$11:B39)+1,"")</f>
        <v/>
      </c>
      <c r="C40" s="72"/>
      <c r="D40" s="141"/>
      <c r="E40" s="180"/>
      <c r="F40" s="107"/>
      <c r="G40" s="66"/>
      <c r="H40" s="174"/>
      <c r="I40" s="166"/>
      <c r="J40" s="174"/>
      <c r="K40" s="156" t="str">
        <f t="shared" si="0"/>
        <v/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 t="str">
        <f>IF(AND(G41&lt;&gt;"",H41&gt;0,I41&lt;&gt;"",J41&lt;&gt;0,K41&lt;&gt;0),COUNT($B$11:B40)+1,"")</f>
        <v/>
      </c>
      <c r="C41" s="72"/>
      <c r="D41" s="141"/>
      <c r="E41" s="180"/>
      <c r="F41" s="107"/>
      <c r="G41" s="66"/>
      <c r="H41" s="174"/>
      <c r="I41" s="166"/>
      <c r="J41" s="174"/>
      <c r="K41" s="156" t="str">
        <f t="shared" si="0"/>
        <v/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 t="str">
        <f>IF(AND(G42&lt;&gt;"",H42&gt;0,I42&lt;&gt;"",J42&lt;&gt;0,K42&lt;&gt;0),COUNT($B$11:B41)+1,"")</f>
        <v/>
      </c>
      <c r="C42" s="72"/>
      <c r="D42" s="141"/>
      <c r="E42" s="180"/>
      <c r="F42" s="107"/>
      <c r="G42" s="66"/>
      <c r="H42" s="174"/>
      <c r="I42" s="166"/>
      <c r="J42" s="174"/>
      <c r="K42" s="156" t="str">
        <f t="shared" si="0"/>
        <v/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 t="str">
        <f>IF(AND(G43&lt;&gt;"",H43&gt;0,I43&lt;&gt;"",J43&lt;&gt;0,K43&lt;&gt;0),COUNT($B$11:B42)+1,"")</f>
        <v/>
      </c>
      <c r="C43" s="72"/>
      <c r="D43" s="141"/>
      <c r="E43" s="180"/>
      <c r="F43" s="107"/>
      <c r="G43" s="66"/>
      <c r="H43" s="174"/>
      <c r="I43" s="166"/>
      <c r="J43" s="174"/>
      <c r="K43" s="156" t="str">
        <f t="shared" si="0"/>
        <v/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 t="str">
        <f>IF(AND(G44&lt;&gt;"",H44&gt;0,I44&lt;&gt;"",J44&lt;&gt;0,K44&lt;&gt;0),COUNT($B$11:B43)+1,"")</f>
        <v/>
      </c>
      <c r="C44" s="72"/>
      <c r="D44" s="141"/>
      <c r="E44" s="180"/>
      <c r="F44" s="107"/>
      <c r="G44" s="66"/>
      <c r="H44" s="174"/>
      <c r="I44" s="166"/>
      <c r="J44" s="174"/>
      <c r="K44" s="156" t="str">
        <f t="shared" si="0"/>
        <v/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 t="str">
        <f>IF(AND(G45&lt;&gt;"",H45&gt;0,I45&lt;&gt;"",J45&lt;&gt;0,K45&lt;&gt;0),COUNT($B$11:B44)+1,"")</f>
        <v/>
      </c>
      <c r="C45" s="72"/>
      <c r="D45" s="141"/>
      <c r="E45" s="180"/>
      <c r="F45" s="107"/>
      <c r="G45" s="66"/>
      <c r="H45" s="174"/>
      <c r="I45" s="166"/>
      <c r="J45" s="174"/>
      <c r="K45" s="156" t="str">
        <f t="shared" si="0"/>
        <v/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 t="str">
        <f>IF(AND(G46&lt;&gt;"",H46&gt;0,I46&lt;&gt;"",J46&lt;&gt;0,K46&lt;&gt;0),COUNT($B$11:B45)+1,"")</f>
        <v/>
      </c>
      <c r="C46" s="72"/>
      <c r="D46" s="141"/>
      <c r="E46" s="180"/>
      <c r="F46" s="107"/>
      <c r="G46" s="66"/>
      <c r="H46" s="174"/>
      <c r="I46" s="166"/>
      <c r="J46" s="174"/>
      <c r="K46" s="156" t="str">
        <f t="shared" si="0"/>
        <v/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 t="str">
        <f>IF(AND(G47&lt;&gt;"",H47&gt;0,I47&lt;&gt;"",J47&lt;&gt;0,K47&lt;&gt;0),COUNT($B$11:B46)+1,"")</f>
        <v/>
      </c>
      <c r="C47" s="72"/>
      <c r="D47" s="141"/>
      <c r="E47" s="180"/>
      <c r="F47" s="107"/>
      <c r="G47" s="66"/>
      <c r="H47" s="174"/>
      <c r="I47" s="166"/>
      <c r="J47" s="174"/>
      <c r="K47" s="156" t="str">
        <f t="shared" si="0"/>
        <v/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 t="str">
        <f>IF(AND(G48&lt;&gt;"",H48&gt;0,I48&lt;&gt;"",J48&lt;&gt;0,K48&lt;&gt;0),COUNT($B$11:B47)+1,"")</f>
        <v/>
      </c>
      <c r="C48" s="72"/>
      <c r="D48" s="141"/>
      <c r="E48" s="180"/>
      <c r="F48" s="107"/>
      <c r="G48" s="66"/>
      <c r="H48" s="174"/>
      <c r="I48" s="166"/>
      <c r="J48" s="174"/>
      <c r="K48" s="156" t="str">
        <f t="shared" si="0"/>
        <v/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 t="str">
        <f>IF(AND(G49&lt;&gt;"",H49&gt;0,I49&lt;&gt;"",J49&lt;&gt;0,K49&lt;&gt;0),COUNT($B$11:B48)+1,"")</f>
        <v/>
      </c>
      <c r="C49" s="72"/>
      <c r="D49" s="141"/>
      <c r="E49" s="180"/>
      <c r="F49" s="107"/>
      <c r="G49" s="66"/>
      <c r="H49" s="174"/>
      <c r="I49" s="166"/>
      <c r="J49" s="174"/>
      <c r="K49" s="156" t="str">
        <f t="shared" si="0"/>
        <v/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 t="str">
        <f>IF(AND(G50&lt;&gt;"",H50&gt;0,I50&lt;&gt;"",J50&lt;&gt;0,K50&lt;&gt;0),COUNT($B$11:B49)+1,"")</f>
        <v/>
      </c>
      <c r="C50" s="72"/>
      <c r="D50" s="141"/>
      <c r="E50" s="180"/>
      <c r="F50" s="107"/>
      <c r="G50" s="66"/>
      <c r="H50" s="174"/>
      <c r="I50" s="166"/>
      <c r="J50" s="174"/>
      <c r="K50" s="156" t="str">
        <f t="shared" si="0"/>
        <v/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 t="str">
        <f>IF(AND(G51&lt;&gt;"",H51&gt;0,I51&lt;&gt;"",J51&lt;&gt;0,K51&lt;&gt;0),COUNT($B$11:B50)+1,"")</f>
        <v/>
      </c>
      <c r="C51" s="72"/>
      <c r="D51" s="141"/>
      <c r="E51" s="180"/>
      <c r="F51" s="107"/>
      <c r="G51" s="66"/>
      <c r="H51" s="174"/>
      <c r="I51" s="166"/>
      <c r="J51" s="174"/>
      <c r="K51" s="156" t="str">
        <f t="shared" si="0"/>
        <v/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 t="str">
        <f>IF(AND(G52&lt;&gt;"",H52&gt;0,I52&lt;&gt;"",J52&lt;&gt;0,K52&lt;&gt;0),COUNT($B$11:B51)+1,"")</f>
        <v/>
      </c>
      <c r="C52" s="72"/>
      <c r="D52" s="141"/>
      <c r="E52" s="180"/>
      <c r="F52" s="107"/>
      <c r="G52" s="66"/>
      <c r="H52" s="174"/>
      <c r="I52" s="166"/>
      <c r="J52" s="174"/>
      <c r="K52" s="156" t="str">
        <f t="shared" si="0"/>
        <v/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 t="str">
        <f>IF(AND(G53&lt;&gt;"",H53&gt;0,I53&lt;&gt;"",J53&lt;&gt;0,K53&lt;&gt;0),COUNT($B$11:B52)+1,"")</f>
        <v/>
      </c>
      <c r="C53" s="72"/>
      <c r="D53" s="141"/>
      <c r="E53" s="180"/>
      <c r="F53" s="107"/>
      <c r="G53" s="66"/>
      <c r="H53" s="174"/>
      <c r="I53" s="166"/>
      <c r="J53" s="174"/>
      <c r="K53" s="156" t="str">
        <f t="shared" si="0"/>
        <v/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 t="str">
        <f>IF(AND(G54&lt;&gt;"",H54&gt;0,I54&lt;&gt;"",J54&lt;&gt;0,K54&lt;&gt;0),COUNT($B$11:B53)+1,"")</f>
        <v/>
      </c>
      <c r="C54" s="72"/>
      <c r="D54" s="141"/>
      <c r="E54" s="180"/>
      <c r="F54" s="107"/>
      <c r="G54" s="66"/>
      <c r="H54" s="174"/>
      <c r="I54" s="166"/>
      <c r="J54" s="174"/>
      <c r="K54" s="156" t="str">
        <f t="shared" si="0"/>
        <v/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 t="str">
        <f>IF(AND(G55&lt;&gt;"",H55&gt;0,I55&lt;&gt;"",J55&lt;&gt;0,K55&lt;&gt;0),COUNT($B$11:B54)+1,"")</f>
        <v/>
      </c>
      <c r="C55" s="72"/>
      <c r="D55" s="141"/>
      <c r="E55" s="180"/>
      <c r="F55" s="107"/>
      <c r="G55" s="66"/>
      <c r="H55" s="174"/>
      <c r="I55" s="166"/>
      <c r="J55" s="174"/>
      <c r="K55" s="156" t="str">
        <f t="shared" si="0"/>
        <v/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 t="str">
        <f>IF(AND(G56&lt;&gt;"",H56&gt;0,I56&lt;&gt;"",J56&lt;&gt;0,K56&lt;&gt;0),COUNT($B$11:B55)+1,"")</f>
        <v/>
      </c>
      <c r="C56" s="72"/>
      <c r="D56" s="141"/>
      <c r="E56" s="180"/>
      <c r="F56" s="107"/>
      <c r="G56" s="66"/>
      <c r="H56" s="174"/>
      <c r="I56" s="166"/>
      <c r="J56" s="174"/>
      <c r="K56" s="156" t="str">
        <f t="shared" si="0"/>
        <v/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 t="str">
        <f>IF(AND(G57&lt;&gt;"",H57&gt;0,I57&lt;&gt;"",J57&lt;&gt;0,K57&lt;&gt;0),COUNT($B$11:B56)+1,"")</f>
        <v/>
      </c>
      <c r="C57" s="72"/>
      <c r="D57" s="141"/>
      <c r="E57" s="180"/>
      <c r="F57" s="107"/>
      <c r="G57" s="66"/>
      <c r="H57" s="174"/>
      <c r="I57" s="166"/>
      <c r="J57" s="174"/>
      <c r="K57" s="156" t="str">
        <f t="shared" si="0"/>
        <v/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 t="str">
        <f>IF(AND(G58&lt;&gt;"",H58&gt;0,I58&lt;&gt;"",J58&lt;&gt;0,K58&lt;&gt;0),COUNT($B$11:B57)+1,"")</f>
        <v/>
      </c>
      <c r="C58" s="72"/>
      <c r="D58" s="141"/>
      <c r="E58" s="180"/>
      <c r="F58" s="107"/>
      <c r="G58" s="66"/>
      <c r="H58" s="174"/>
      <c r="I58" s="166"/>
      <c r="J58" s="174"/>
      <c r="K58" s="156" t="str">
        <f t="shared" si="0"/>
        <v/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 t="str">
        <f>IF(AND(G59&lt;&gt;"",H59&gt;0,I59&lt;&gt;"",J59&lt;&gt;0,K59&lt;&gt;0),COUNT($B$11:B58)+1,"")</f>
        <v/>
      </c>
      <c r="C59" s="72"/>
      <c r="D59" s="141"/>
      <c r="E59" s="180"/>
      <c r="F59" s="107"/>
      <c r="G59" s="66"/>
      <c r="H59" s="174"/>
      <c r="I59" s="166"/>
      <c r="J59" s="174"/>
      <c r="K59" s="156" t="str">
        <f t="shared" si="0"/>
        <v/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 t="str">
        <f>IF(AND(G60&lt;&gt;"",H60&gt;0,I60&lt;&gt;"",J60&lt;&gt;0,K60&lt;&gt;0),COUNT($B$11:B59)+1,"")</f>
        <v/>
      </c>
      <c r="C60" s="72"/>
      <c r="D60" s="141"/>
      <c r="E60" s="180"/>
      <c r="F60" s="107"/>
      <c r="G60" s="66"/>
      <c r="H60" s="174"/>
      <c r="I60" s="166"/>
      <c r="J60" s="174"/>
      <c r="K60" s="156" t="str">
        <f t="shared" si="0"/>
        <v/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 t="str">
        <f>IF(AND(G61&lt;&gt;"",H61&gt;0,I61&lt;&gt;"",J61&lt;&gt;0,K61&lt;&gt;0),COUNT($B$11:B60)+1,"")</f>
        <v/>
      </c>
      <c r="C61" s="72"/>
      <c r="D61" s="141"/>
      <c r="E61" s="180"/>
      <c r="F61" s="107"/>
      <c r="G61" s="66"/>
      <c r="H61" s="174"/>
      <c r="I61" s="166"/>
      <c r="J61" s="174"/>
      <c r="K61" s="156" t="str">
        <f t="shared" si="0"/>
        <v/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26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  <row r="114" spans="1:18" x14ac:dyDescent="0.25">
      <c r="B114" s="178" t="str">
        <f>IF(AND(G114&lt;&gt;"",H114&gt;0,I114&lt;&gt;"",J114&lt;&gt;0,K114&lt;&gt;0),COUNT($B$11:B113)+1,"")</f>
        <v/>
      </c>
      <c r="K114" s="182" t="str">
        <f t="shared" si="1"/>
        <v/>
      </c>
    </row>
    <row r="115" spans="1:18" x14ac:dyDescent="0.25">
      <c r="B115" s="178" t="str">
        <f>IF(AND(G115&lt;&gt;"",H115&gt;0,I115&lt;&gt;"",J115&lt;&gt;0,K115&lt;&gt;0),COUNT($B$11:B114)+1,"")</f>
        <v/>
      </c>
      <c r="K115" s="182" t="str">
        <f t="shared" si="1"/>
        <v/>
      </c>
    </row>
    <row r="116" spans="1:18" x14ac:dyDescent="0.25">
      <c r="B116" s="178" t="str">
        <f>IF(AND(G116&lt;&gt;"",H116&gt;0,I116&lt;&gt;"",J116&lt;&gt;0,K116&lt;&gt;0),COUNT($B$11:B115)+1,"")</f>
        <v/>
      </c>
      <c r="K116" s="183" t="str">
        <f t="shared" si="1"/>
        <v/>
      </c>
    </row>
    <row r="117" spans="1:18" x14ac:dyDescent="0.25">
      <c r="B117" s="178" t="str">
        <f>IF(AND(G117&lt;&gt;"",H117&gt;0,I117&lt;&gt;"",J117&lt;&gt;0,K117&lt;&gt;0),COUNT($B$11:B116)+1,"")</f>
        <v/>
      </c>
      <c r="K117" s="182"/>
    </row>
    <row r="118" spans="1:18" x14ac:dyDescent="0.25">
      <c r="B118" s="178" t="str">
        <f>IF(AND(G118&lt;&gt;"",H118&gt;0,I118&lt;&gt;"",J118&lt;&gt;0,K118&lt;&gt;0),COUNT($B$11:B117)+1,"")</f>
        <v/>
      </c>
      <c r="K118" s="182" t="str">
        <f t="shared" si="1"/>
        <v/>
      </c>
    </row>
    <row r="119" spans="1:18" x14ac:dyDescent="0.25">
      <c r="B119" s="178" t="str">
        <f>IF(AND(G119&lt;&gt;"",H119&gt;0,I119&lt;&gt;"",J119&lt;&gt;0,K119&lt;&gt;0),COUNT($B$11:B118)+1,"")</f>
        <v/>
      </c>
      <c r="K119" s="183" t="str">
        <f t="shared" si="1"/>
        <v/>
      </c>
    </row>
    <row r="120" spans="1:18" x14ac:dyDescent="0.25">
      <c r="B120" s="178" t="str">
        <f>IF(AND(G120&lt;&gt;"",H120&gt;0,I120&lt;&gt;"",J120&lt;&gt;0,K120&lt;&gt;0),COUNT($B$11:B119)+1,"")</f>
        <v/>
      </c>
      <c r="K120" s="182" t="str">
        <f t="shared" si="1"/>
        <v/>
      </c>
    </row>
    <row r="121" spans="1:18" x14ac:dyDescent="0.25">
      <c r="B121" s="178"/>
      <c r="K121" s="182" t="str">
        <f t="shared" si="1"/>
        <v/>
      </c>
    </row>
    <row r="122" spans="1:18" x14ac:dyDescent="0.25">
      <c r="B122" s="178"/>
      <c r="K122" s="183" t="str">
        <f t="shared" si="1"/>
        <v/>
      </c>
    </row>
    <row r="123" spans="1:18" x14ac:dyDescent="0.25">
      <c r="B123" s="178"/>
      <c r="K123" s="182" t="str">
        <f t="shared" si="1"/>
        <v/>
      </c>
    </row>
    <row r="124" spans="1:18" x14ac:dyDescent="0.25">
      <c r="B124" s="178"/>
      <c r="K124" s="182" t="str">
        <f t="shared" si="1"/>
        <v/>
      </c>
    </row>
    <row r="125" spans="1:18" x14ac:dyDescent="0.25">
      <c r="B125" s="178"/>
      <c r="K125" s="183" t="str">
        <f t="shared" si="1"/>
        <v/>
      </c>
    </row>
    <row r="126" spans="1:18" x14ac:dyDescent="0.25">
      <c r="B126" s="178"/>
      <c r="K126" s="182" t="str">
        <f t="shared" si="1"/>
        <v/>
      </c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0"/>
  <sheetViews>
    <sheetView topLeftCell="A13" workbookViewId="0">
      <selection activeCell="A12" sqref="A12:K30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6" t="s">
        <v>3679</v>
      </c>
      <c r="B1" s="227"/>
      <c r="C1" s="227"/>
      <c r="D1" s="227"/>
      <c r="E1" s="227"/>
      <c r="F1" s="227"/>
      <c r="G1" s="227"/>
      <c r="H1" s="228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5" t="str">
        <f>IF(Identificação!B2=0,"",Identificação!B2)</f>
        <v>Pregão Presencial</v>
      </c>
      <c r="D2" s="235"/>
      <c r="E2" s="30" t="s">
        <v>151</v>
      </c>
      <c r="F2" s="31">
        <f>IF(Identificação!E2=0,"",Identificação!E2)</f>
        <v>25</v>
      </c>
      <c r="G2" s="30" t="s">
        <v>152</v>
      </c>
      <c r="H2" s="32">
        <f>IF(Identificação!G2=0,"",Identificação!G2)</f>
        <v>2021</v>
      </c>
      <c r="I2" s="153"/>
      <c r="J2" s="153"/>
      <c r="K2" s="2"/>
    </row>
    <row r="3" spans="1:12" s="29" customFormat="1" ht="30.75" customHeight="1" thickBot="1" x14ac:dyDescent="0.3">
      <c r="A3" s="233" t="s">
        <v>153</v>
      </c>
      <c r="B3" s="234"/>
      <c r="C3" s="231" t="str">
        <f>IF(Identificação!B3=0,"",Identificação!B3)</f>
        <v>FORNECIMENTO DE MATERIAIS PARA ADEQUAÇÃO DO COMPLEXO DE BRITAGEM PERTENCENTE AO MUNICIPIO DE COTIPORÃ.</v>
      </c>
      <c r="D3" s="231"/>
      <c r="E3" s="231"/>
      <c r="F3" s="231"/>
      <c r="G3" s="231"/>
      <c r="H3" s="232"/>
      <c r="I3" s="153"/>
      <c r="J3" s="153"/>
    </row>
    <row r="4" spans="1:12" s="29" customFormat="1" ht="15.75" thickBot="1" x14ac:dyDescent="0.3">
      <c r="A4" s="19" t="s">
        <v>3793</v>
      </c>
      <c r="B4" s="27"/>
      <c r="C4" s="194"/>
      <c r="D4" s="194"/>
      <c r="E4" s="194"/>
      <c r="F4" s="194"/>
      <c r="G4" s="23" t="s">
        <v>3754</v>
      </c>
      <c r="H4" s="125"/>
      <c r="I4" s="153"/>
      <c r="J4" s="153"/>
    </row>
    <row r="5" spans="1:12" s="29" customFormat="1" ht="15.75" thickBot="1" x14ac:dyDescent="0.3">
      <c r="A5" s="16" t="s">
        <v>169</v>
      </c>
      <c r="B5" s="23"/>
      <c r="C5" s="236" t="str">
        <f>IF(Identificação!B5=0,"",Identificação!B5)</f>
        <v>Compras e Outros Serviços</v>
      </c>
      <c r="D5" s="237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29">
        <f>SUMIFS(H12:H39953,B12:B39953,"&gt;0",H12:H39953,"&lt;&gt;0")</f>
        <v>0</v>
      </c>
      <c r="D6" s="230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38" t="s">
        <v>3755</v>
      </c>
      <c r="B10" s="238" t="s">
        <v>3756</v>
      </c>
      <c r="C10" s="238" t="s">
        <v>3677</v>
      </c>
      <c r="D10" s="240" t="s">
        <v>3757</v>
      </c>
      <c r="E10" s="242" t="s">
        <v>171</v>
      </c>
      <c r="F10" s="243"/>
      <c r="G10" s="243"/>
      <c r="H10" s="243"/>
      <c r="I10" s="243"/>
      <c r="J10" s="243"/>
      <c r="K10" s="243"/>
    </row>
    <row r="11" spans="1:12" s="28" customFormat="1" ht="45" x14ac:dyDescent="0.25">
      <c r="A11" s="239"/>
      <c r="B11" s="239"/>
      <c r="C11" s="239"/>
      <c r="D11" s="241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>
        <f>IF('Orçamento-base'!A12&gt;0,'Orçamento-base'!A12,"")</f>
        <v>1</v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Proteção de 4,66 m e altura de 1,20 m</v>
      </c>
      <c r="E12" s="176">
        <f>IF('Orçamento-base'!H12&gt;0,'Orçamento-base'!H12,"")</f>
        <v>1</v>
      </c>
      <c r="F12" s="86" t="str">
        <f>IF('Orçamento-base'!I12&gt;0,'Orçamento-base'!I12,"")</f>
        <v>un</v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>
        <f>IF('Orçamento-base'!A13&gt;0,'Orçamento-base'!A13,"")</f>
        <v>1</v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 xml:space="preserve">Proteção de 3,98 m e altura de 1,20 m </v>
      </c>
      <c r="E13" s="176">
        <f>IF('Orçamento-base'!H13&gt;0,'Orçamento-base'!H13,"")</f>
        <v>1</v>
      </c>
      <c r="F13" s="86" t="str">
        <f>IF('Orçamento-base'!I13&gt;0,'Orçamento-base'!I13,"")</f>
        <v>un</v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  <row r="14" spans="1:12" x14ac:dyDescent="0.25">
      <c r="A14" s="162">
        <f>IF('Orçamento-base'!A14&gt;0,'Orçamento-base'!A14,"")</f>
        <v>1</v>
      </c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>Proteção de 5,05 e altura de 1,20 m</v>
      </c>
      <c r="E14" s="184">
        <f>IF('Orçamento-base'!H14&gt;0,'Orçamento-base'!H14,"")</f>
        <v>1</v>
      </c>
      <c r="F14" s="156" t="str">
        <f>IF('Orçamento-base'!I14&gt;0,'Orçamento-base'!I14,"")</f>
        <v>un</v>
      </c>
      <c r="G14" s="174"/>
      <c r="H14" s="156" t="str">
        <f t="shared" ref="H14:H30" si="0">IFERROR(IF(E14*G14&lt;&gt;0,ROUND(ROUND(E14,4)*ROUND(G14,4),2),""),"")</f>
        <v/>
      </c>
      <c r="I14" s="148"/>
      <c r="J14" s="148"/>
      <c r="K14" s="71"/>
    </row>
    <row r="15" spans="1:12" x14ac:dyDescent="0.25">
      <c r="A15" s="162">
        <f>IF('Orçamento-base'!A15&gt;0,'Orçamento-base'!A15,"")</f>
        <v>1</v>
      </c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>Proteção de 4,00 m e altura de 1,20 m</v>
      </c>
      <c r="E15" s="184">
        <f>IF('Orçamento-base'!H15&gt;0,'Orçamento-base'!H15,"")</f>
        <v>1</v>
      </c>
      <c r="F15" s="156" t="str">
        <f>IF('Orçamento-base'!I15&gt;0,'Orçamento-base'!I15,"")</f>
        <v>un</v>
      </c>
      <c r="G15" s="174"/>
      <c r="H15" s="156" t="str">
        <f t="shared" si="0"/>
        <v/>
      </c>
      <c r="I15" s="148"/>
      <c r="J15" s="148"/>
      <c r="K15" s="71"/>
    </row>
    <row r="16" spans="1:12" x14ac:dyDescent="0.25">
      <c r="A16" s="162">
        <f>IF('Orçamento-base'!A16&gt;0,'Orçamento-base'!A16,"")</f>
        <v>1</v>
      </c>
      <c r="B16" s="162">
        <f>'Orçamento-base'!B16</f>
        <v>5</v>
      </c>
      <c r="C16" s="162">
        <f>IF('Orçamento-base'!C16&gt;0,'Orçamento-base'!C16,"")</f>
        <v>5</v>
      </c>
      <c r="D16" s="156" t="str">
        <f>IF('Orçamento-base'!G16&gt;0,'Orçamento-base'!G16,"")</f>
        <v>Proteção de 3,88 m e altura de 1,20 m</v>
      </c>
      <c r="E16" s="184">
        <f>IF('Orçamento-base'!H16&gt;0,'Orçamento-base'!H16,"")</f>
        <v>1</v>
      </c>
      <c r="F16" s="156" t="str">
        <f>IF('Orçamento-base'!I16&gt;0,'Orçamento-base'!I16,"")</f>
        <v>un</v>
      </c>
      <c r="G16" s="174"/>
      <c r="H16" s="156" t="str">
        <f t="shared" si="0"/>
        <v/>
      </c>
      <c r="I16" s="148"/>
      <c r="J16" s="148"/>
      <c r="K16" s="71"/>
    </row>
    <row r="17" spans="1:11" x14ac:dyDescent="0.25">
      <c r="A17" s="162">
        <f>IF('Orçamento-base'!A17&gt;0,'Orçamento-base'!A17,"")</f>
        <v>2</v>
      </c>
      <c r="B17" s="162">
        <f>'Orçamento-base'!B17</f>
        <v>6</v>
      </c>
      <c r="C17" s="162">
        <f>IF('Orçamento-base'!C17&gt;0,'Orçamento-base'!C17,"")</f>
        <v>6</v>
      </c>
      <c r="D17" s="156" t="str">
        <f>IF('Orçamento-base'!G17&gt;0,'Orçamento-base'!G17,"")</f>
        <v>Proteção de 1,40 m e altura de 1,20 m</v>
      </c>
      <c r="E17" s="184">
        <f>IF('Orçamento-base'!H17&gt;0,'Orçamento-base'!H17,"")</f>
        <v>1</v>
      </c>
      <c r="F17" s="156" t="str">
        <f>IF('Orçamento-base'!I17&gt;0,'Orçamento-base'!I17,"")</f>
        <v>un</v>
      </c>
      <c r="G17" s="174"/>
      <c r="H17" s="156" t="str">
        <f t="shared" si="0"/>
        <v/>
      </c>
      <c r="I17" s="148"/>
      <c r="J17" s="148"/>
      <c r="K17" s="71"/>
    </row>
    <row r="18" spans="1:11" x14ac:dyDescent="0.25">
      <c r="A18" s="162">
        <f>IF('Orçamento-base'!A18&gt;0,'Orçamento-base'!A18,"")</f>
        <v>2</v>
      </c>
      <c r="B18" s="162">
        <f>'Orçamento-base'!B18</f>
        <v>7</v>
      </c>
      <c r="C18" s="162">
        <f>IF('Orçamento-base'!C18&gt;0,'Orçamento-base'!C18,"")</f>
        <v>7</v>
      </c>
      <c r="D18" s="156" t="str">
        <f>IF('Orçamento-base'!G18&gt;0,'Orçamento-base'!G18,"")</f>
        <v>Proteção de 2,95 m e altura de 1,20 m</v>
      </c>
      <c r="E18" s="184">
        <f>IF('Orçamento-base'!H18&gt;0,'Orçamento-base'!H18,"")</f>
        <v>1</v>
      </c>
      <c r="F18" s="156" t="str">
        <f>IF('Orçamento-base'!I18&gt;0,'Orçamento-base'!I18,"")</f>
        <v>un</v>
      </c>
      <c r="G18" s="174"/>
      <c r="H18" s="156" t="str">
        <f t="shared" si="0"/>
        <v/>
      </c>
      <c r="I18" s="148"/>
      <c r="J18" s="148"/>
      <c r="K18" s="71"/>
    </row>
    <row r="19" spans="1:11" x14ac:dyDescent="0.25">
      <c r="A19" s="162">
        <f>IF('Orçamento-base'!A19&gt;0,'Orçamento-base'!A19,"")</f>
        <v>2</v>
      </c>
      <c r="B19" s="162">
        <f>'Orçamento-base'!B19</f>
        <v>8</v>
      </c>
      <c r="C19" s="162">
        <f>IF('Orçamento-base'!C19&gt;0,'Orçamento-base'!C19,"")</f>
        <v>8</v>
      </c>
      <c r="D19" s="156" t="str">
        <f>IF('Orçamento-base'!G19&gt;0,'Orçamento-base'!G19,"")</f>
        <v>Proteção de 5,00 m e altura de 1,20 m</v>
      </c>
      <c r="E19" s="184">
        <f>IF('Orçamento-base'!H19&gt;0,'Orçamento-base'!H19,"")</f>
        <v>1</v>
      </c>
      <c r="F19" s="156" t="str">
        <f>IF('Orçamento-base'!I19&gt;0,'Orçamento-base'!I19,"")</f>
        <v>un</v>
      </c>
      <c r="G19" s="174"/>
      <c r="H19" s="156" t="str">
        <f t="shared" si="0"/>
        <v/>
      </c>
      <c r="I19" s="148"/>
      <c r="J19" s="148"/>
      <c r="K19" s="71"/>
    </row>
    <row r="20" spans="1:11" x14ac:dyDescent="0.25">
      <c r="A20" s="162">
        <f>IF('Orçamento-base'!A20&gt;0,'Orçamento-base'!A20,"")</f>
        <v>2</v>
      </c>
      <c r="B20" s="162">
        <f>'Orçamento-base'!B20</f>
        <v>9</v>
      </c>
      <c r="C20" s="162">
        <f>IF('Orçamento-base'!C20&gt;0,'Orçamento-base'!C20,"")</f>
        <v>9</v>
      </c>
      <c r="D20" s="156" t="str">
        <f>IF('Orçamento-base'!G20&gt;0,'Orçamento-base'!G20,"")</f>
        <v>Proteção de 2,77 m e altura de 1,20 m</v>
      </c>
      <c r="E20" s="184">
        <f>IF('Orçamento-base'!H20&gt;0,'Orçamento-base'!H20,"")</f>
        <v>1</v>
      </c>
      <c r="F20" s="156" t="str">
        <f>IF('Orçamento-base'!I20&gt;0,'Orçamento-base'!I20,"")</f>
        <v>un</v>
      </c>
      <c r="G20" s="174"/>
      <c r="H20" s="156" t="str">
        <f t="shared" si="0"/>
        <v/>
      </c>
      <c r="I20" s="148"/>
      <c r="J20" s="148"/>
      <c r="K20" s="71"/>
    </row>
    <row r="21" spans="1:11" x14ac:dyDescent="0.25">
      <c r="A21" s="162">
        <f>IF('Orçamento-base'!A21&gt;0,'Orçamento-base'!A21,"")</f>
        <v>3</v>
      </c>
      <c r="B21" s="162">
        <f>'Orçamento-base'!B21</f>
        <v>10</v>
      </c>
      <c r="C21" s="162">
        <f>IF('Orçamento-base'!C21&gt;0,'Orçamento-base'!C21,"")</f>
        <v>10</v>
      </c>
      <c r="D21" s="156" t="str">
        <f>IF('Orçamento-base'!G21&gt;0,'Orçamento-base'!G21,"")</f>
        <v>Proteção da polia do alimentador vibratório, marca Plangg, constituído em chapa de aço expandida com malha 12x25 mm e espessura de 1,5 mm</v>
      </c>
      <c r="E21" s="184">
        <f>IF('Orçamento-base'!H21&gt;0,'Orçamento-base'!H21,"")</f>
        <v>1</v>
      </c>
      <c r="F21" s="156" t="str">
        <f>IF('Orçamento-base'!I21&gt;0,'Orçamento-base'!I21,"")</f>
        <v>un</v>
      </c>
      <c r="G21" s="174"/>
      <c r="H21" s="156" t="str">
        <f t="shared" si="0"/>
        <v/>
      </c>
      <c r="I21" s="148"/>
      <c r="J21" s="148"/>
      <c r="K21" s="71"/>
    </row>
    <row r="22" spans="1:11" x14ac:dyDescent="0.25">
      <c r="A22" s="162">
        <f>IF('Orçamento-base'!A22&gt;0,'Orçamento-base'!A22,"")</f>
        <v>3</v>
      </c>
      <c r="B22" s="162">
        <f>'Orçamento-base'!B22</f>
        <v>11</v>
      </c>
      <c r="C22" s="162">
        <f>IF('Orçamento-base'!C22&gt;0,'Orçamento-base'!C22,"")</f>
        <v>11</v>
      </c>
      <c r="D22" s="156" t="str">
        <f>IF('Orçamento-base'!G22&gt;0,'Orçamento-base'!G22,"")</f>
        <v>Proteção da polia da correia transportadora, constituído em chapa de aço expandida com malha 12x25 mm e espessura de 1,5 mm</v>
      </c>
      <c r="E22" s="184">
        <f>IF('Orçamento-base'!H22&gt;0,'Orçamento-base'!H22,"")</f>
        <v>1</v>
      </c>
      <c r="F22" s="156" t="str">
        <f>IF('Orçamento-base'!I22&gt;0,'Orçamento-base'!I22,"")</f>
        <v>un</v>
      </c>
      <c r="G22" s="174"/>
      <c r="H22" s="156" t="str">
        <f t="shared" si="0"/>
        <v/>
      </c>
      <c r="I22" s="148"/>
      <c r="J22" s="148"/>
      <c r="K22" s="71"/>
    </row>
    <row r="23" spans="1:11" x14ac:dyDescent="0.25">
      <c r="A23" s="162">
        <f>IF('Orçamento-base'!A23&gt;0,'Orçamento-base'!A23,"")</f>
        <v>4</v>
      </c>
      <c r="B23" s="162">
        <f>'Orçamento-base'!B23</f>
        <v>12</v>
      </c>
      <c r="C23" s="162">
        <f>IF('Orçamento-base'!C23&gt;0,'Orçamento-base'!C23,"")</f>
        <v>12</v>
      </c>
      <c r="D23" s="156" t="str">
        <f>IF('Orçamento-base'!G23&gt;0,'Orçamento-base'!G23,"")</f>
        <v>Calha de saída do rebritador de mandíbulas, constituído em chapa de aço com medida de 1000x450 mm e espessura de 10 mm</v>
      </c>
      <c r="E23" s="184">
        <f>IF('Orçamento-base'!H23&gt;0,'Orçamento-base'!H23,"")</f>
        <v>1</v>
      </c>
      <c r="F23" s="156" t="str">
        <f>IF('Orçamento-base'!I23&gt;0,'Orçamento-base'!I23,"")</f>
        <v>un</v>
      </c>
      <c r="G23" s="174"/>
      <c r="H23" s="156" t="str">
        <f t="shared" si="0"/>
        <v/>
      </c>
      <c r="I23" s="148"/>
      <c r="J23" s="148"/>
      <c r="K23" s="71"/>
    </row>
    <row r="24" spans="1:11" x14ac:dyDescent="0.25">
      <c r="A24" s="162">
        <f>IF('Orçamento-base'!A24&gt;0,'Orçamento-base'!A24,"")</f>
        <v>5</v>
      </c>
      <c r="B24" s="162">
        <f>'Orçamento-base'!B24</f>
        <v>13</v>
      </c>
      <c r="C24" s="162">
        <f>IF('Orçamento-base'!C24&gt;0,'Orçamento-base'!C24,"")</f>
        <v>13</v>
      </c>
      <c r="D24" s="156" t="str">
        <f>IF('Orçamento-base'!G24&gt;0,'Orçamento-base'!G24,"")</f>
        <v>Base de apoio do rebritador de mandíbulas para acesso do operador, com medida de 90x90 cm, com piso antiderrapante e altura lateral de 1,20 m</v>
      </c>
      <c r="E24" s="184">
        <f>IF('Orçamento-base'!H24&gt;0,'Orçamento-base'!H24,"")</f>
        <v>1</v>
      </c>
      <c r="F24" s="156" t="str">
        <f>IF('Orçamento-base'!I24&gt;0,'Orçamento-base'!I24,"")</f>
        <v>un</v>
      </c>
      <c r="G24" s="174"/>
      <c r="H24" s="156" t="str">
        <f t="shared" si="0"/>
        <v/>
      </c>
      <c r="I24" s="148"/>
      <c r="J24" s="148"/>
      <c r="K24" s="71"/>
    </row>
    <row r="25" spans="1:11" x14ac:dyDescent="0.25">
      <c r="A25" s="162">
        <f>IF('Orçamento-base'!A25&gt;0,'Orçamento-base'!A25,"")</f>
        <v>5</v>
      </c>
      <c r="B25" s="162">
        <f>'Orçamento-base'!B25</f>
        <v>14</v>
      </c>
      <c r="C25" s="162">
        <f>IF('Orçamento-base'!C25&gt;0,'Orçamento-base'!C25,"")</f>
        <v>14</v>
      </c>
      <c r="D25" s="156" t="str">
        <f>IF('Orçamento-base'!G25&gt;0,'Orçamento-base'!G25,"")</f>
        <v>Alteração na parte superior do alimentador vibratório, altura de 1,00 m para 1,20 m</v>
      </c>
      <c r="E25" s="184">
        <f>IF('Orçamento-base'!H25&gt;0,'Orçamento-base'!H25,"")</f>
        <v>1</v>
      </c>
      <c r="F25" s="156" t="str">
        <f>IF('Orçamento-base'!I25&gt;0,'Orçamento-base'!I25,"")</f>
        <v>un</v>
      </c>
      <c r="G25" s="174"/>
      <c r="H25" s="156" t="str">
        <f t="shared" si="0"/>
        <v/>
      </c>
      <c r="I25" s="148"/>
      <c r="J25" s="148"/>
      <c r="K25" s="71"/>
    </row>
    <row r="26" spans="1:11" x14ac:dyDescent="0.25">
      <c r="A26" s="162">
        <f>IF('Orçamento-base'!A26&gt;0,'Orçamento-base'!A26,"")</f>
        <v>5</v>
      </c>
      <c r="B26" s="162">
        <f>'Orçamento-base'!B26</f>
        <v>15</v>
      </c>
      <c r="C26" s="162">
        <f>IF('Orçamento-base'!C26&gt;0,'Orçamento-base'!C26,"")</f>
        <v>15</v>
      </c>
      <c r="D26" s="156" t="str">
        <f>IF('Orçamento-base'!G26&gt;0,'Orçamento-base'!G26,"")</f>
        <v>Sistema de chumbação 2.1/2" x Ø 10 mm</v>
      </c>
      <c r="E26" s="184">
        <f>IF('Orçamento-base'!H26&gt;0,'Orçamento-base'!H26,"")</f>
        <v>1</v>
      </c>
      <c r="F26" s="156" t="str">
        <f>IF('Orçamento-base'!I26&gt;0,'Orçamento-base'!I26,"")</f>
        <v>un</v>
      </c>
      <c r="G26" s="174"/>
      <c r="H26" s="156" t="str">
        <f t="shared" si="0"/>
        <v/>
      </c>
      <c r="I26" s="148"/>
      <c r="J26" s="148"/>
      <c r="K26" s="71"/>
    </row>
    <row r="27" spans="1:11" x14ac:dyDescent="0.25">
      <c r="A27" s="162">
        <f>IF('Orçamento-base'!A27&gt;0,'Orçamento-base'!A27,"")</f>
        <v>6</v>
      </c>
      <c r="B27" s="162">
        <f>'Orçamento-base'!B27</f>
        <v>16</v>
      </c>
      <c r="C27" s="162">
        <f>IF('Orçamento-base'!C27&gt;0,'Orçamento-base'!C27,"")</f>
        <v>16</v>
      </c>
      <c r="D27" s="156" t="str">
        <f>IF('Orçamento-base'!G27&gt;0,'Orçamento-base'!G27,"")</f>
        <v>Escada de acesso tipo marinheiro com proteção de guarda corpo com altura de 4,30 m e largura mínima de 60 cm</v>
      </c>
      <c r="E27" s="184">
        <f>IF('Orçamento-base'!H27&gt;0,'Orçamento-base'!H27,"")</f>
        <v>1</v>
      </c>
      <c r="F27" s="156" t="str">
        <f>IF('Orçamento-base'!I27&gt;0,'Orçamento-base'!I27,"")</f>
        <v>un</v>
      </c>
      <c r="G27" s="174"/>
      <c r="H27" s="156" t="str">
        <f t="shared" si="0"/>
        <v/>
      </c>
      <c r="I27" s="148"/>
      <c r="J27" s="148"/>
      <c r="K27" s="71"/>
    </row>
    <row r="28" spans="1:11" x14ac:dyDescent="0.25">
      <c r="A28" s="162">
        <f>IF('Orçamento-base'!A28&gt;0,'Orçamento-base'!A28,"")</f>
        <v>6</v>
      </c>
      <c r="B28" s="162">
        <f>'Orçamento-base'!B28</f>
        <v>17</v>
      </c>
      <c r="C28" s="162">
        <f>IF('Orçamento-base'!C28&gt;0,'Orçamento-base'!C28,"")</f>
        <v>17</v>
      </c>
      <c r="D28" s="156" t="str">
        <f>IF('Orçamento-base'!G28&gt;0,'Orçamento-base'!G28,"")</f>
        <v>Escada de acesso tipo marinheiro com proteção de guarda corpo com altura de 4,00 m e largura mínima de 60 cm</v>
      </c>
      <c r="E28" s="184">
        <f>IF('Orçamento-base'!H28&gt;0,'Orçamento-base'!H28,"")</f>
        <v>1</v>
      </c>
      <c r="F28" s="156" t="str">
        <f>IF('Orçamento-base'!I28&gt;0,'Orçamento-base'!I28,"")</f>
        <v>un</v>
      </c>
      <c r="G28" s="174"/>
      <c r="H28" s="156" t="str">
        <f t="shared" si="0"/>
        <v/>
      </c>
      <c r="I28" s="148"/>
      <c r="J28" s="148"/>
      <c r="K28" s="71"/>
    </row>
    <row r="29" spans="1:11" x14ac:dyDescent="0.25">
      <c r="A29" s="162">
        <f>IF('Orçamento-base'!A29&gt;0,'Orçamento-base'!A29,"")</f>
        <v>6</v>
      </c>
      <c r="B29" s="162">
        <f>'Orçamento-base'!B29</f>
        <v>18</v>
      </c>
      <c r="C29" s="162">
        <f>IF('Orçamento-base'!C29&gt;0,'Orçamento-base'!C29,"")</f>
        <v>18</v>
      </c>
      <c r="D29" s="156" t="str">
        <f>IF('Orçamento-base'!G29&gt;0,'Orçamento-base'!G29,"")</f>
        <v>Escadas de acesso tipo "U" com medida de 200x50x50 mm</v>
      </c>
      <c r="E29" s="184">
        <f>IF('Orçamento-base'!H29&gt;0,'Orçamento-base'!H29,"")</f>
        <v>2</v>
      </c>
      <c r="F29" s="156" t="str">
        <f>IF('Orçamento-base'!I29&gt;0,'Orçamento-base'!I29,"")</f>
        <v>un</v>
      </c>
      <c r="G29" s="174"/>
      <c r="H29" s="156" t="str">
        <f t="shared" si="0"/>
        <v/>
      </c>
      <c r="I29" s="148"/>
      <c r="J29" s="148"/>
      <c r="K29" s="71"/>
    </row>
    <row r="30" spans="1:11" x14ac:dyDescent="0.25">
      <c r="A30" s="162" t="str">
        <f>IF('Orçamento-base'!A30&gt;0,'Orçamento-base'!A30,"")</f>
        <v/>
      </c>
      <c r="B30" s="162" t="str">
        <f>'Orçamento-base'!B30</f>
        <v/>
      </c>
      <c r="C30" s="162" t="str">
        <f>IF('Orçamento-base'!C30&gt;0,'Orçamento-base'!C30,"")</f>
        <v/>
      </c>
      <c r="D30" s="156" t="str">
        <f>IF('Orçamento-base'!G30&gt;0,'Orçamento-base'!G30,"")</f>
        <v/>
      </c>
      <c r="E30" s="184" t="str">
        <f>IF('Orçamento-base'!H30&gt;0,'Orçamento-base'!H30,"")</f>
        <v/>
      </c>
      <c r="F30" s="156" t="str">
        <f>IF('Orçamento-base'!I30&gt;0,'Orçamento-base'!I30,"")</f>
        <v/>
      </c>
      <c r="G30" s="174"/>
      <c r="H30" s="156" t="str">
        <f t="shared" si="0"/>
        <v/>
      </c>
      <c r="I30" s="148"/>
      <c r="J30" s="148"/>
      <c r="K30" s="71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Compras e Outros Serviços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>
        <f t="shared" ref="E3:E66" si="0">IF(A3=$F$2,B3,"")</f>
        <v>2</v>
      </c>
      <c r="G3" s="121">
        <f t="shared" ref="G3:G66" si="1">IFERROR(SMALL($E$2:$E$250,D3),"")</f>
        <v>3</v>
      </c>
      <c r="H3" s="121" t="str">
        <f>IFERROR(VLOOKUP(G3,base!$C$2:$D$133,2,FALSE),"")</f>
        <v>servicos técnicos: projetos/auditorias/ consultorias/assessorias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>
        <f t="shared" si="0"/>
        <v>3</v>
      </c>
      <c r="G4" s="121">
        <f t="shared" si="1"/>
        <v>31</v>
      </c>
      <c r="H4" s="121" t="str">
        <f>IFERROR(VLOOKUP(G4,base!$C$2:$D$133,2,FALSE),"")</f>
        <v>servicos: terceirizacao de mao-de-obra especializada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34</v>
      </c>
      <c r="H5" s="121" t="str">
        <f>IFERROR(VLOOKUP(G5,base!$C$2:$D$133,2,FALSE),"")</f>
        <v>materiais/ suprimentos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35</v>
      </c>
      <c r="H6" s="121" t="str">
        <f>IFERROR(VLOOKUP(G6,base!$C$2:$D$133,2,FALSE),"")</f>
        <v>equipamentos p/informatica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37</v>
      </c>
      <c r="H7" s="121" t="str">
        <f>IFERROR(VLOOKUP(G7,base!$C$2:$D$133,2,FALSE),"")</f>
        <v>servicos: terceirizacao de mao-de-obra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42</v>
      </c>
      <c r="H8" s="121" t="str">
        <f>IFERROR(VLOOKUP(G8,base!$C$2:$D$133,2,FALSE),"")</f>
        <v>servicos: transporte de cargas e passageiros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45</v>
      </c>
      <c r="H9" s="121" t="str">
        <f>IFERROR(VLOOKUP(G9,base!$C$2:$D$133,2,FALSE),"")</f>
        <v>servicos: graficos/similares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47</v>
      </c>
      <c r="H10" s="121" t="str">
        <f>IFERROR(VLOOKUP(G10,base!$C$2:$D$133,2,FALSE),"")</f>
        <v>servicos: som, imagem e programacao visual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52</v>
      </c>
      <c r="H11" s="121" t="str">
        <f>IFERROR(VLOOKUP(G11,base!$C$2:$D$133,2,FALSE),"")</f>
        <v>servicos: manutencao de veiculos, equipamentos e aeronaves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57</v>
      </c>
      <c r="H12" s="121" t="str">
        <f>IFERROR(VLOOKUP(G12,base!$C$2:$D$133,2,FALSE),"")</f>
        <v>servicos: manut/equip/escrit/eletrodomesticos/refrigeracao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59</v>
      </c>
      <c r="H13" s="121" t="str">
        <f>IFERROR(VLOOKUP(G13,base!$C$2:$D$133,2,FALSE),"")</f>
        <v>servicos: serralheria/marcen./carpin./metalurgica/fundicao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62</v>
      </c>
      <c r="H14" s="121" t="str">
        <f>IFERROR(VLOOKUP(G14,base!$C$2:$D$133,2,FALSE),"")</f>
        <v>servicos: locacao de veiculos, equipamentos e aeronaves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64</v>
      </c>
      <c r="H15" s="121" t="str">
        <f>IFERROR(VLOOKUP(G15,base!$C$2:$D$133,2,FALSE),"")</f>
        <v>aquisição de imoveis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70</v>
      </c>
      <c r="H16" s="121" t="str">
        <f>IFERROR(VLOOKUP(G16,base!$C$2:$D$133,2,FALSE),"")</f>
        <v>maquinas p/autenticar/registrar/franquear e similares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72</v>
      </c>
      <c r="H17" s="121" t="str">
        <f>IFERROR(VLOOKUP(G17,base!$C$2:$D$133,2,FALSE),"")</f>
        <v>servicos: vigilancia/seguranca/transporte de valores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77</v>
      </c>
      <c r="H18" s="121" t="str">
        <f>IFERROR(VLOOKUP(G18,base!$C$2:$D$133,2,FALSE),"")</f>
        <v>servicos: alimentacao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>
        <f t="shared" si="0"/>
        <v>31</v>
      </c>
      <c r="G19" s="121">
        <f t="shared" si="1"/>
        <v>82</v>
      </c>
      <c r="H19" s="121" t="str">
        <f>IFERROR(VLOOKUP(G19,base!$C$2:$D$133,2,FALSE),"")</f>
        <v>servicos: hotelaria/agencias de viagem e turismo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97</v>
      </c>
      <c r="H20" s="121" t="str">
        <f>IFERROR(VLOOKUP(G20,base!$C$2:$D$133,2,FALSE),"")</f>
        <v>servicos: bilheteria / estacionamento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>
        <f t="shared" si="1"/>
        <v>105</v>
      </c>
      <c r="H21" s="121" t="str">
        <f>IFERROR(VLOOKUP(G21,base!$C$2:$D$133,2,FALSE),"")</f>
        <v>livros/publicacoes/revistas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>
        <f t="shared" si="1"/>
        <v>107</v>
      </c>
      <c r="H22" s="121" t="str">
        <f>IFERROR(VLOOKUP(G22,base!$C$2:$D$133,2,FALSE),"")</f>
        <v>servicos: seguros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>
        <f t="shared" si="0"/>
        <v>34</v>
      </c>
      <c r="G23" s="121">
        <f t="shared" si="1"/>
        <v>112</v>
      </c>
      <c r="H23" s="121" t="str">
        <f>IFERROR(VLOOKUP(G23,base!$C$2:$D$133,2,FALSE),"")</f>
        <v>servicos: contratacao parceria/invest./arrend/merchandising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>
        <f t="shared" si="1"/>
        <v>113</v>
      </c>
      <c r="H24" s="121" t="str">
        <f>IFERROR(VLOOKUP(G24,base!$C$2:$D$133,2,FALSE),"")</f>
        <v>servicos: contratacao instituicao de ensino superior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>
        <f t="shared" si="0"/>
        <v>35</v>
      </c>
      <c r="G25" s="121">
        <f t="shared" si="1"/>
        <v>117</v>
      </c>
      <c r="H25" s="121" t="str">
        <f>IFERROR(VLOOKUP(G25,base!$C$2:$D$133,2,FALSE),"")</f>
        <v>servicos: informatica-software/hardware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>
        <f t="shared" si="0"/>
        <v>37</v>
      </c>
      <c r="G26" s="121">
        <f t="shared" si="1"/>
        <v>120</v>
      </c>
      <c r="H26" s="121" t="str">
        <f>IFERROR(VLOOKUP(G26,base!$C$2:$D$133,2,FALSE),"")</f>
        <v>papel/papelao/cartao/cartolina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122</v>
      </c>
      <c r="H27" s="121" t="str">
        <f>IFERROR(VLOOKUP(G27,base!$C$2:$D$133,2,FALSE),"")</f>
        <v>servicos: fornecimento de vales/tickets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>
        <f t="shared" si="0"/>
        <v>42</v>
      </c>
      <c r="G28" s="121">
        <f t="shared" si="1"/>
        <v>127</v>
      </c>
      <c r="H28" s="121" t="str">
        <f>IFERROR(VLOOKUP(G28,base!$C$2:$D$133,2,FALSE),"")</f>
        <v>servicos: analises clinicas/laborat. e exames medicos/odont.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140</v>
      </c>
      <c r="H29" s="121" t="str">
        <f>IFERROR(VLOOKUP(G29,base!$C$2:$D$133,2,FALSE),"")</f>
        <v>equipamentos/materiais p/recreacao/deficientes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>
        <f t="shared" si="0"/>
        <v>45</v>
      </c>
      <c r="G30" s="121">
        <f t="shared" si="1"/>
        <v>150</v>
      </c>
      <c r="H30" s="121" t="str">
        <f>IFERROR(VLOOKUP(G30,base!$C$2:$D$133,2,FALSE),"")</f>
        <v>instrumentos musicais/componentes/acessorios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160</v>
      </c>
      <c r="H31" s="121" t="str">
        <f>IFERROR(VLOOKUP(G31,base!$C$2:$D$133,2,FALSE),"")</f>
        <v>equipamentos/materiais esportivos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>
        <f t="shared" si="0"/>
        <v>47</v>
      </c>
      <c r="G32" s="121">
        <f t="shared" si="1"/>
        <v>185</v>
      </c>
      <c r="H32" s="121" t="str">
        <f>IFERROR(VLOOKUP(G32,base!$C$2:$D$133,2,FALSE),"")</f>
        <v>embalagens em geral/cordas/barbantes/fitas (exceto p/med.)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205</v>
      </c>
      <c r="H33" s="121" t="str">
        <f>IFERROR(VLOOKUP(G33,base!$C$2:$D$133,2,FALSE),"")</f>
        <v>bandeiras/flamulas/acessorios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>
        <f t="shared" si="0"/>
        <v>52</v>
      </c>
      <c r="G34" s="121">
        <f t="shared" si="1"/>
        <v>215</v>
      </c>
      <c r="H34" s="121" t="str">
        <f>IFERROR(VLOOKUP(G34,base!$C$2:$D$133,2,FALSE),"")</f>
        <v>servicos: insignias/brasoes/escudos/medalhas/trofeus/brindes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245</v>
      </c>
      <c r="H35" s="121" t="str">
        <f>IFERROR(VLOOKUP(G35,base!$C$2:$D$133,2,FALSE),"")</f>
        <v>vestuarios/uniformes (exceto vestuario de seguranca)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>
        <f t="shared" si="0"/>
        <v>57</v>
      </c>
      <c r="G36" s="121">
        <f t="shared" si="1"/>
        <v>250</v>
      </c>
      <c r="H36" s="121" t="str">
        <f>IFERROR(VLOOKUP(G36,base!$C$2:$D$133,2,FALSE),"")</f>
        <v>calcados/bolsas/malas/mochila (exceto de seguranca)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255</v>
      </c>
      <c r="H37" s="121" t="str">
        <f>IFERROR(VLOOKUP(G37,base!$C$2:$D$133,2,FALSE),"")</f>
        <v>materiais de armarinho/aviamentos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>
        <f t="shared" si="0"/>
        <v>59</v>
      </c>
      <c r="G38" s="121">
        <f t="shared" si="1"/>
        <v>260</v>
      </c>
      <c r="H38" s="121" t="str">
        <f>IFERROR(VLOOKUP(G38,base!$C$2:$D$133,2,FALSE),"")</f>
        <v>materiais p/cama/mesa/banho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270</v>
      </c>
      <c r="H39" s="121" t="str">
        <f>IFERROR(VLOOKUP(G39,base!$C$2:$D$133,2,FALSE),"")</f>
        <v>equipamentos/materiais p/microfilmagem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>
        <f t="shared" si="0"/>
        <v>62</v>
      </c>
      <c r="G40" s="121">
        <f t="shared" si="1"/>
        <v>285</v>
      </c>
      <c r="H40" s="121" t="str">
        <f>IFERROR(VLOOKUP(G40,base!$C$2:$D$133,2,FALSE),"")</f>
        <v>eletrodomesticos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290</v>
      </c>
      <c r="H41" s="121" t="str">
        <f>IFERROR(VLOOKUP(G41,base!$C$2:$D$133,2,FALSE),"")</f>
        <v>equipamentos/componentes/acessorios p/climatizacao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295</v>
      </c>
      <c r="H42" s="121" t="str">
        <f>IFERROR(VLOOKUP(G42,base!$C$2:$D$133,2,FALSE),"")</f>
        <v>equipamentos/materiais/acessorios p/projecao/video/foto/som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>
        <f t="shared" si="1"/>
        <v>320</v>
      </c>
      <c r="H43" s="121" t="str">
        <f>IFERROR(VLOOKUP(G43,base!$C$2:$D$133,2,FALSE),"")</f>
        <v>moveis/estofados/componentes em geral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>
        <f t="shared" si="0"/>
        <v>64</v>
      </c>
      <c r="G44" s="121">
        <f t="shared" si="1"/>
        <v>345</v>
      </c>
      <c r="H44" s="121" t="str">
        <f>IFERROR(VLOOKUP(G44,base!$C$2:$D$133,2,FALSE),"")</f>
        <v>colchoes/colchonetes/travesseiros/almofadas/revestimentos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>
        <f t="shared" si="1"/>
        <v>350</v>
      </c>
      <c r="H45" s="121" t="str">
        <f>IFERROR(VLOOKUP(G45,base!$C$2:$D$133,2,FALSE),"")</f>
        <v>equipamentos/materiais/acessorios p/uso comercial/industrial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>
        <f t="shared" si="0"/>
        <v>70</v>
      </c>
      <c r="G46" s="121">
        <f t="shared" si="1"/>
        <v>360</v>
      </c>
      <c r="H46" s="121" t="str">
        <f>IFERROR(VLOOKUP(G46,base!$C$2:$D$133,2,FALSE),"")</f>
        <v>utensilios e materiais descartaveis p/copa/cozinha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>
        <f t="shared" si="0"/>
        <v>72</v>
      </c>
      <c r="G47" s="121">
        <f t="shared" si="1"/>
        <v>380</v>
      </c>
      <c r="H47" s="121" t="str">
        <f>IFERROR(VLOOKUP(G47,base!$C$2:$D$133,2,FALSE),"")</f>
        <v>equipamentos/materiais p/limpeza/higiene (uso geral)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390</v>
      </c>
      <c r="H48" s="121" t="str">
        <f>IFERROR(VLOOKUP(G48,base!$C$2:$D$133,2,FALSE),"")</f>
        <v>equipamentos/acessorios p/acampamento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>
        <f t="shared" si="0"/>
        <v>77</v>
      </c>
      <c r="G49" s="121">
        <f t="shared" si="1"/>
        <v>395</v>
      </c>
      <c r="H49" s="121" t="str">
        <f>IFERROR(VLOOKUP(G49,base!$C$2:$D$133,2,FALSE),"")</f>
        <v>equipamentos/componentes/acessorios p/radiotelecomunicacao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397</v>
      </c>
      <c r="H50" s="121" t="str">
        <f>IFERROR(VLOOKUP(G50,base!$C$2:$D$133,2,FALSE),"")</f>
        <v>equipamentos/componentes/acessorios p/radiodifusao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>
        <f t="shared" si="0"/>
        <v>82</v>
      </c>
      <c r="G51" s="121">
        <f t="shared" si="1"/>
        <v>400</v>
      </c>
      <c r="H51" s="121" t="str">
        <f>IFERROR(VLOOKUP(G51,base!$C$2:$D$133,2,FALSE),"")</f>
        <v>equipamentos/componentes/acessorios p/telefonia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405</v>
      </c>
      <c r="H52" s="121" t="str">
        <f>IFERROR(VLOOKUP(G52,base!$C$2:$D$133,2,FALSE),"")</f>
        <v>equipamentos/componentes/acessorios p/medicao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>
        <f t="shared" si="0"/>
        <v>97</v>
      </c>
      <c r="G53" s="121">
        <f t="shared" si="1"/>
        <v>410</v>
      </c>
      <c r="H53" s="121" t="str">
        <f>IFERROR(VLOOKUP(G53,base!$C$2:$D$133,2,FALSE),"")</f>
        <v>equipamentos p/geracao/distribuicao de energia eletrica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420</v>
      </c>
      <c r="H54" s="121" t="str">
        <f>IFERROR(VLOOKUP(G54,base!$C$2:$D$133,2,FALSE),"")</f>
        <v>componentes p/equipamentos eletricos/eletronicos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>
        <f t="shared" si="1"/>
        <v>428</v>
      </c>
      <c r="H55" s="121" t="str">
        <f>IFERROR(VLOOKUP(G55,base!$C$2:$D$133,2,FALSE),"")</f>
        <v>equipamentos p/controle de pessoal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>
        <f t="shared" si="0"/>
        <v>105</v>
      </c>
      <c r="G56" s="121">
        <f t="shared" si="1"/>
        <v>435</v>
      </c>
      <c r="H56" s="121" t="str">
        <f>IFERROR(VLOOKUP(G56,base!$C$2:$D$133,2,FALSE),"")</f>
        <v>equipamentos/componentes/acessorios p/solda (em geral)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>
        <f t="shared" si="0"/>
        <v>107</v>
      </c>
      <c r="G57" s="121">
        <f t="shared" si="1"/>
        <v>440</v>
      </c>
      <c r="H57" s="121" t="str">
        <f>IFERROR(VLOOKUP(G57,base!$C$2:$D$133,2,FALSE),"")</f>
        <v>feramentas manuais (uso geral)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445</v>
      </c>
      <c r="H58" s="121" t="str">
        <f>IFERROR(VLOOKUP(G58,base!$C$2:$D$133,2,FALSE),"")</f>
        <v>equipamentos eletricos p/oficinas (uso geral)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>
        <f t="shared" si="0"/>
        <v>112</v>
      </c>
      <c r="G59" s="121">
        <f t="shared" si="1"/>
        <v>450</v>
      </c>
      <c r="H59" s="121" t="str">
        <f>IFERROR(VLOOKUP(G59,base!$C$2:$D$133,2,FALSE),"")</f>
        <v>ferragens/abrasivos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452</v>
      </c>
      <c r="H60" s="121" t="str">
        <f>IFERROR(VLOOKUP(G60,base!$C$2:$D$133,2,FALSE),"")</f>
        <v>arames/telas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>
        <f t="shared" si="0"/>
        <v>113</v>
      </c>
      <c r="G61" s="121">
        <f t="shared" si="1"/>
        <v>460</v>
      </c>
      <c r="H61" s="121" t="str">
        <f>IFERROR(VLOOKUP(G61,base!$C$2:$D$133,2,FALSE),"")</f>
        <v>madeiras em geral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461</v>
      </c>
      <c r="H62" s="121" t="str">
        <f>IFERROR(VLOOKUP(G62,base!$C$2:$D$133,2,FALSE),"")</f>
        <v>materia-prima plastica/sintetica/borracha/derivados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>
        <f t="shared" si="0"/>
        <v>117</v>
      </c>
      <c r="G63" s="121">
        <f t="shared" si="1"/>
        <v>463</v>
      </c>
      <c r="H63" s="121" t="str">
        <f>IFERROR(VLOOKUP(G63,base!$C$2:$D$133,2,FALSE),"")</f>
        <v>materia-prima p/metalurgia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465</v>
      </c>
      <c r="H64" s="121" t="str">
        <f>IFERROR(VLOOKUP(G64,base!$C$2:$D$133,2,FALSE),"")</f>
        <v>equipamentos/materiais p/construcao civil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>
        <f t="shared" si="1"/>
        <v>475</v>
      </c>
      <c r="H65" s="121" t="str">
        <f>IFERROR(VLOOKUP(G65,base!$C$2:$D$133,2,FALSE),"")</f>
        <v>equipamentos/materiais p/instalacoes eletricas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>
        <f t="shared" si="0"/>
        <v>120</v>
      </c>
      <c r="G66" s="121">
        <f t="shared" si="1"/>
        <v>480</v>
      </c>
      <c r="H66" s="121" t="str">
        <f>IFERROR(VLOOKUP(G66,base!$C$2:$D$133,2,FALSE),"")</f>
        <v>equip./materiais p/instalacoes hidrosanitarias e gas natural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>
        <f t="shared" ref="E67:E130" si="2">IF(A67=$F$2,B67,"")</f>
        <v>122</v>
      </c>
      <c r="G67" s="121">
        <f t="shared" ref="G67:G130" si="3">IFERROR(SMALL($E$2:$E$250,D67),"")</f>
        <v>495</v>
      </c>
      <c r="H67" s="121" t="str">
        <f>IFERROR(VLOOKUP(G67,base!$C$2:$D$133,2,FALSE),"")</f>
        <v>vidros planos/espelhos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505</v>
      </c>
      <c r="H68" s="121" t="str">
        <f>IFERROR(VLOOKUP(G68,base!$C$2:$D$133,2,FALSE),"")</f>
        <v>materiais p/decoracao de interiores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>
        <f t="shared" si="2"/>
        <v>127</v>
      </c>
      <c r="G69" s="121">
        <f t="shared" si="3"/>
        <v>510</v>
      </c>
      <c r="H69" s="121" t="str">
        <f>IFERROR(VLOOKUP(G69,base!$C$2:$D$133,2,FALSE),"")</f>
        <v>obras de arte/objetos decorativos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515</v>
      </c>
      <c r="H70" s="121" t="str">
        <f>IFERROR(VLOOKUP(G70,base!$C$2:$D$133,2,FALSE),"")</f>
        <v>equipamentos/materiais de seguranca e protecao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>
        <f t="shared" si="3"/>
        <v>535</v>
      </c>
      <c r="H71" s="121" t="str">
        <f>IFERROR(VLOOKUP(G71,base!$C$2:$D$133,2,FALSE),"")</f>
        <v>bombas/motobombas/compressores/componentes/acessorios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>
        <f t="shared" si="2"/>
        <v>140</v>
      </c>
      <c r="G72" s="121">
        <f t="shared" si="3"/>
        <v>540</v>
      </c>
      <c r="H72" s="121" t="str">
        <f>IFERROR(VLOOKUP(G72,base!$C$2:$D$133,2,FALSE),"")</f>
        <v>equipamentos/materiais p/irrigacao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>
        <f t="shared" si="3"/>
        <v>548</v>
      </c>
      <c r="H73" s="121" t="str">
        <f>IFERROR(VLOOKUP(G73,base!$C$2:$D$133,2,FALSE),"")</f>
        <v>equipamentos/materiais/suprimentos tratamento de agua/esgoto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>
        <f t="shared" si="2"/>
        <v>150</v>
      </c>
      <c r="G74" s="121">
        <f t="shared" si="3"/>
        <v>550</v>
      </c>
      <c r="H74" s="121" t="str">
        <f>IFERROR(VLOOKUP(G74,base!$C$2:$D$133,2,FALSE),"")</f>
        <v>equipamentos/pecas/aces. p/constr./conserv. rodovias/portos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>
        <f t="shared" si="3"/>
        <v>555</v>
      </c>
      <c r="H75" s="121" t="str">
        <f>IFERROR(VLOOKUP(G75,base!$C$2:$D$133,2,FALSE),"")</f>
        <v>equipamentos/pecas/acessorios p/mineracao/escavacao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>
        <f t="shared" si="2"/>
        <v>160</v>
      </c>
      <c r="G76" s="121">
        <f t="shared" si="3"/>
        <v>565</v>
      </c>
      <c r="H76" s="121" t="str">
        <f>IFERROR(VLOOKUP(G76,base!$C$2:$D$133,2,FALSE),"")</f>
        <v>equipamentos/acessorios p/transporte de mercadorias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>
        <f t="shared" si="3"/>
        <v>580</v>
      </c>
      <c r="H77" s="121" t="str">
        <f>IFERROR(VLOOKUP(G77,base!$C$2:$D$133,2,FALSE),"")</f>
        <v>equipamentos/pecas/acessorios p/ajardinamento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>
        <f t="shared" si="2"/>
        <v>185</v>
      </c>
      <c r="G78" s="121">
        <f t="shared" si="3"/>
        <v>593</v>
      </c>
      <c r="H78" s="121" t="str">
        <f>IFERROR(VLOOKUP(G78,base!$C$2:$D$133,2,FALSE),"")</f>
        <v>elevadores/pontes rolantes/guindastes/talhas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>
        <f t="shared" si="3"/>
        <v>595</v>
      </c>
      <c r="H79" s="121" t="str">
        <f>IFERROR(VLOOKUP(G79,base!$C$2:$D$133,2,FALSE),"")</f>
        <v>veiculos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>
        <f t="shared" si="2"/>
        <v>205</v>
      </c>
      <c r="G80" s="121">
        <f t="shared" si="3"/>
        <v>600</v>
      </c>
      <c r="H80" s="121" t="str">
        <f>IFERROR(VLOOKUP(G80,base!$C$2:$D$133,2,FALSE),"")</f>
        <v>equipamentos/pecas/materiais/acessorios p/conserv. veiculos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>
        <f t="shared" si="3"/>
        <v>685</v>
      </c>
      <c r="H81" s="121" t="str">
        <f>IFERROR(VLOOKUP(G81,base!$C$2:$D$133,2,FALSE),"")</f>
        <v>equipamentos/pecas/acessorios p/agricultura/pecuaria e pesca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>
        <f t="shared" si="2"/>
        <v>215</v>
      </c>
      <c r="G82" s="121">
        <f t="shared" si="3"/>
        <v>736</v>
      </c>
      <c r="H82" s="121" t="str">
        <f>IFERROR(VLOOKUP(G82,base!$C$2:$D$133,2,FALSE),"")</f>
        <v>alimentacao humana especial/manipuladas/fracionada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>
        <f t="shared" si="3"/>
        <v>745</v>
      </c>
      <c r="H83" s="121" t="str">
        <f>IFERROR(VLOOKUP(G83,base!$C$2:$D$133,2,FALSE),"")</f>
        <v>pneus/camaras/protetores/materiais p/consertos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>
        <f t="shared" si="2"/>
        <v>245</v>
      </c>
      <c r="G84" s="121">
        <f t="shared" si="3"/>
        <v>748</v>
      </c>
      <c r="H84" s="121" t="str">
        <f>IFERROR(VLOOKUP(G84,base!$C$2:$D$133,2,FALSE),"")</f>
        <v>equipamentos/pecas/acessorios p/navegacao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>
        <f t="shared" si="3"/>
        <v>750</v>
      </c>
      <c r="H85" s="121" t="str">
        <f>IFERROR(VLOOKUP(G85,base!$C$2:$D$133,2,FALSE),"")</f>
        <v>materiais/acessorios/pecas fundidas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>
        <f t="shared" si="2"/>
        <v>250</v>
      </c>
      <c r="G86" s="121">
        <f t="shared" si="3"/>
        <v>754</v>
      </c>
      <c r="H86" s="121" t="str">
        <f>IFERROR(VLOOKUP(G86,base!$C$2:$D$133,2,FALSE),"")</f>
        <v>equipamentos p/lancamentos/pouso/manobras de aeronaves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>
        <f t="shared" si="3"/>
        <v>757</v>
      </c>
      <c r="H87" s="121" t="str">
        <f>IFERROR(VLOOKUP(G87,base!$C$2:$D$133,2,FALSE),"")</f>
        <v>combustiveis/lubrificantes/derivados de petroleo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>
        <f t="shared" si="2"/>
        <v>255</v>
      </c>
      <c r="G88" s="121">
        <f t="shared" si="3"/>
        <v>758</v>
      </c>
      <c r="H88" s="121" t="str">
        <f>IFERROR(VLOOKUP(G88,base!$C$2:$D$133,2,FALSE),"")</f>
        <v>botijoes/instalacoes industriais de gas glp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>
        <f t="shared" si="3"/>
        <v>760</v>
      </c>
      <c r="H89" s="121" t="str">
        <f>IFERROR(VLOOKUP(G89,base!$C$2:$D$133,2,FALSE),"")</f>
        <v>armamentos/explosivos/municoes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>
        <f t="shared" si="2"/>
        <v>260</v>
      </c>
      <c r="G90" s="121">
        <f t="shared" si="3"/>
        <v>773</v>
      </c>
      <c r="H90" s="121" t="str">
        <f>IFERROR(VLOOKUP(G90,base!$C$2:$D$133,2,FALSE),"")</f>
        <v>alimentacao humana - prod.origem animal in natura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>
        <f t="shared" si="3"/>
        <v>775</v>
      </c>
      <c r="H91" s="121" t="str">
        <f>IFERROR(VLOOKUP(G91,base!$C$2:$D$133,2,FALSE),"")</f>
        <v>alimentacao humana - prod.especial/manipulados/pre-elaborado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>
        <f t="shared" si="2"/>
        <v>270</v>
      </c>
      <c r="G92" s="121">
        <f t="shared" si="3"/>
        <v>779</v>
      </c>
      <c r="H92" s="121" t="str">
        <f>IFERROR(VLOOKUP(G92,base!$C$2:$D$133,2,FALSE),"")</f>
        <v>alimentacao humana-prod.origem animal embutidos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>
        <f t="shared" si="3"/>
        <v>784</v>
      </c>
      <c r="H93" s="121" t="str">
        <f>IFERROR(VLOOKUP(G93,base!$C$2:$D$133,2,FALSE),"")</f>
        <v>alimentacao humana - produtos de origem vegetal in natura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>
        <f t="shared" si="2"/>
        <v>285</v>
      </c>
      <c r="G94" s="121">
        <f t="shared" si="3"/>
        <v>788</v>
      </c>
      <c r="H94" s="121" t="str">
        <f>IFERROR(VLOOKUP(G94,base!$C$2:$D$133,2,FALSE),"")</f>
        <v>alimentacao humana - laticinios e correlatos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>
        <f t="shared" si="3"/>
        <v>792</v>
      </c>
      <c r="H95" s="121" t="str">
        <f>IFERROR(VLOOKUP(G95,base!$C$2:$D$133,2,FALSE),"")</f>
        <v>alimentacao humana - produtos nao pereciveis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>
        <f t="shared" si="2"/>
        <v>290</v>
      </c>
      <c r="G96" s="121">
        <f t="shared" si="3"/>
        <v>796</v>
      </c>
      <c r="H96" s="121" t="str">
        <f>IFERROR(VLOOKUP(G96,base!$C$2:$D$133,2,FALSE),"")</f>
        <v>alimentacao humana - produtos de panificacao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>
        <f t="shared" si="3"/>
        <v>802</v>
      </c>
      <c r="H97" s="121" t="str">
        <f>IFERROR(VLOOKUP(G97,base!$C$2:$D$133,2,FALSE),"")</f>
        <v>alimentacao humana: enteral/oral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>
        <f t="shared" si="2"/>
        <v>295</v>
      </c>
      <c r="G98" s="121">
        <f t="shared" si="3"/>
        <v>803</v>
      </c>
      <c r="H98" s="121" t="str">
        <f>IFERROR(VLOOKUP(G98,base!$C$2:$D$133,2,FALSE),"")</f>
        <v>alimentacao humana: produtos coloniais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>
        <f t="shared" si="3"/>
        <v>805</v>
      </c>
      <c r="H99" s="121" t="str">
        <f>IFERROR(VLOOKUP(G99,base!$C$2:$D$133,2,FALSE),"")</f>
        <v>equipamentos e gases uso hopitalar/laboratorial/industrial</v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>
        <f t="shared" si="2"/>
        <v>320</v>
      </c>
      <c r="G100" s="121">
        <f t="shared" si="3"/>
        <v>820</v>
      </c>
      <c r="H100" s="121" t="str">
        <f>IFERROR(VLOOKUP(G100,base!$C$2:$D$133,2,FALSE),"")</f>
        <v>equipamentos/materiais p/industria farmaceutica</v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>
        <f t="shared" si="3"/>
        <v>830</v>
      </c>
      <c r="H101" s="121" t="str">
        <f>IFERROR(VLOOKUP(G101,base!$C$2:$D$133,2,FALSE),"")</f>
        <v>equipamentos/materiais p/laboratorio</v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>
        <f t="shared" si="2"/>
        <v>345</v>
      </c>
      <c r="G102" s="121">
        <f t="shared" si="3"/>
        <v>855</v>
      </c>
      <c r="H102" s="121" t="str">
        <f>IFERROR(VLOOKUP(G102,base!$C$2:$D$133,2,FALSE),"")</f>
        <v>diagnostica</v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>
        <f t="shared" si="3"/>
        <v>870</v>
      </c>
      <c r="H103" s="121" t="str">
        <f>IFERROR(VLOOKUP(G103,base!$C$2:$D$133,2,FALSE),"")</f>
        <v>equipamentos/materiais medico-hospitalares/enfermagem</v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>
        <f t="shared" si="2"/>
        <v>350</v>
      </c>
      <c r="G104" s="121">
        <f t="shared" si="3"/>
        <v>880</v>
      </c>
      <c r="H104" s="121" t="str">
        <f>IFERROR(VLOOKUP(G104,base!$C$2:$D$133,2,FALSE),"")</f>
        <v>medicamentos de uso humano</v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>
        <f t="shared" si="3"/>
        <v>882</v>
      </c>
      <c r="H105" s="121" t="str">
        <f>IFERROR(VLOOKUP(G105,base!$C$2:$D$133,2,FALSE),"")</f>
        <v>medicamentos importados (uso humano)</v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>
        <f t="shared" si="2"/>
        <v>360</v>
      </c>
      <c r="G106" s="121">
        <f t="shared" si="3"/>
        <v>884</v>
      </c>
      <c r="H106" s="121" t="str">
        <f>IFERROR(VLOOKUP(G106,base!$C$2:$D$133,2,FALSE),"")</f>
        <v>medicamentos de uso humano - excepcionais</v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>
        <f t="shared" si="3"/>
        <v>886</v>
      </c>
      <c r="H107" s="121" t="str">
        <f>IFERROR(VLOOKUP(G107,base!$C$2:$D$133,2,FALSE),"")</f>
        <v>medicamentos de uso humano - especiais</v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>
        <f t="shared" si="2"/>
        <v>380</v>
      </c>
      <c r="G108" s="121">
        <f t="shared" si="3"/>
        <v>888</v>
      </c>
      <c r="H108" s="121" t="str">
        <f>IFERROR(VLOOKUP(G108,base!$C$2:$D$133,2,FALSE),"")</f>
        <v>medicamentos de uso humano - genericos</v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>
        <f t="shared" si="3"/>
        <v>890</v>
      </c>
      <c r="H109" s="121" t="str">
        <f>IFERROR(VLOOKUP(G109,base!$C$2:$D$133,2,FALSE),"")</f>
        <v>materiais p/higiene pessoal/profilaxia</v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>
        <f t="shared" si="2"/>
        <v>390</v>
      </c>
      <c r="G110" s="121">
        <f t="shared" si="3"/>
        <v>905</v>
      </c>
      <c r="H110" s="121" t="str">
        <f>IFERROR(VLOOKUP(G110,base!$C$2:$D$133,2,FALSE),"")</f>
        <v>servicos: orteses/proteses</v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>
        <f t="shared" si="3"/>
        <v>910</v>
      </c>
      <c r="H111" s="121" t="str">
        <f>IFERROR(VLOOKUP(G111,base!$C$2:$D$133,2,FALSE),"")</f>
        <v>equipamentos/materiais odontologicos</v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>
        <f t="shared" si="2"/>
        <v>395</v>
      </c>
      <c r="G112" s="121">
        <f t="shared" si="3"/>
        <v>930</v>
      </c>
      <c r="H112" s="121" t="str">
        <f>IFERROR(VLOOKUP(G112,base!$C$2:$D$133,2,FALSE),"")</f>
        <v>equipamentos/materiais/medicamentos veterinarios</v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>
        <f t="shared" si="3"/>
        <v>950</v>
      </c>
      <c r="H113" s="121" t="str">
        <f>IFERROR(VLOOKUP(G113,base!$C$2:$D$133,2,FALSE),"")</f>
        <v>animais</v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>
        <f t="shared" si="2"/>
        <v>397</v>
      </c>
      <c r="G114" s="121">
        <f t="shared" si="3"/>
        <v>960</v>
      </c>
      <c r="H114" s="121" t="str">
        <f>IFERROR(VLOOKUP(G114,base!$C$2:$D$133,2,FALSE),"")</f>
        <v>forragens e outros alimentos p/animais</v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>
        <f t="shared" si="3"/>
        <v>965</v>
      </c>
      <c r="H115" s="121" t="str">
        <f>IFERROR(VLOOKUP(G115,base!$C$2:$D$133,2,FALSE),"")</f>
        <v>adubos/corretivos do solo</v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>
        <f t="shared" si="2"/>
        <v>400</v>
      </c>
      <c r="G116" s="121">
        <f t="shared" si="3"/>
        <v>970</v>
      </c>
      <c r="H116" s="121" t="str">
        <f>IFERROR(VLOOKUP(G116,base!$C$2:$D$133,2,FALSE),"")</f>
        <v>defensivos agricolas/domesticos</v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>
        <f t="shared" si="3"/>
        <v>980</v>
      </c>
      <c r="H117" s="121" t="str">
        <f>IFERROR(VLOOKUP(G117,base!$C$2:$D$133,2,FALSE),"")</f>
        <v>sementes/mudas de plantas</v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>
        <f t="shared" si="2"/>
        <v>405</v>
      </c>
      <c r="G118" s="121">
        <f t="shared" si="3"/>
        <v>990</v>
      </c>
      <c r="H118" s="121" t="str">
        <f>IFERROR(VLOOKUP(G118,base!$C$2:$D$133,2,FALSE),"")</f>
        <v>produtos quimicos de limpeza/higiene</v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>
        <f t="shared" si="2"/>
        <v>410</v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>
        <f t="shared" si="2"/>
        <v>420</v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>
        <f t="shared" si="2"/>
        <v>428</v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>
        <f t="shared" si="2"/>
        <v>435</v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>
        <f t="shared" si="2"/>
        <v>440</v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>
        <f t="shared" si="2"/>
        <v>445</v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>
        <f t="shared" si="4"/>
        <v>450</v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>
        <f t="shared" si="4"/>
        <v>452</v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>
        <f t="shared" si="4"/>
        <v>460</v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>
        <f t="shared" si="4"/>
        <v>461</v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>
        <f t="shared" si="4"/>
        <v>463</v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>
        <f t="shared" si="4"/>
        <v>465</v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>
        <f t="shared" si="4"/>
        <v>475</v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>
        <f t="shared" si="4"/>
        <v>480</v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>
        <f t="shared" si="4"/>
        <v>495</v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>
        <f t="shared" si="4"/>
        <v>505</v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>
        <f t="shared" si="4"/>
        <v>510</v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>
        <f t="shared" si="4"/>
        <v>515</v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>
        <f t="shared" si="4"/>
        <v>535</v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>
        <f t="shared" si="4"/>
        <v>540</v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>
        <f t="shared" si="4"/>
        <v>548</v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>
        <f t="shared" si="4"/>
        <v>550</v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>
        <f t="shared" si="4"/>
        <v>555</v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>
        <f t="shared" si="4"/>
        <v>565</v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>
        <f t="shared" si="4"/>
        <v>580</v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>
        <f t="shared" si="4"/>
        <v>593</v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>
        <f t="shared" si="4"/>
        <v>595</v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>
        <f t="shared" si="4"/>
        <v>600</v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>
        <f t="shared" si="4"/>
        <v>685</v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>
        <f t="shared" si="4"/>
        <v>736</v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>
        <f t="shared" si="4"/>
        <v>745</v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>
        <f t="shared" si="4"/>
        <v>748</v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>
        <f t="shared" si="4"/>
        <v>750</v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>
        <f t="shared" si="4"/>
        <v>754</v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>
        <f t="shared" si="4"/>
        <v>757</v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>
        <f t="shared" si="4"/>
        <v>758</v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>
        <f t="shared" si="4"/>
        <v>760</v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>
        <f t="shared" si="4"/>
        <v>773</v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>
        <f t="shared" si="6"/>
        <v>775</v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>
        <f t="shared" si="6"/>
        <v>779</v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>
        <f t="shared" si="6"/>
        <v>784</v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>
        <f t="shared" si="6"/>
        <v>788</v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>
        <f t="shared" si="6"/>
        <v>792</v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>
        <f t="shared" si="6"/>
        <v>796</v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>
        <f t="shared" si="6"/>
        <v>802</v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>
        <f t="shared" si="6"/>
        <v>803</v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>
        <f t="shared" si="6"/>
        <v>805</v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>
        <f t="shared" si="6"/>
        <v>820</v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>
        <f t="shared" si="6"/>
        <v>830</v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>
        <f t="shared" si="6"/>
        <v>855</v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>
        <f t="shared" si="6"/>
        <v>870</v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>
        <f t="shared" si="6"/>
        <v>880</v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>
        <f t="shared" si="6"/>
        <v>882</v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>
        <f t="shared" si="6"/>
        <v>884</v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>
        <f t="shared" si="6"/>
        <v>886</v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>
        <f t="shared" si="6"/>
        <v>888</v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>
        <f t="shared" si="6"/>
        <v>890</v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>
        <f t="shared" si="6"/>
        <v>905</v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>
        <f t="shared" si="6"/>
        <v>910</v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>
        <f t="shared" si="6"/>
        <v>930</v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>
        <f t="shared" si="6"/>
        <v>950</v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>
        <f t="shared" si="6"/>
        <v>960</v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>
        <f t="shared" si="6"/>
        <v>965</v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>
        <f t="shared" si="6"/>
        <v>970</v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>
        <f t="shared" si="6"/>
        <v>980</v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>
        <f t="shared" si="6"/>
        <v>990</v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F46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2021-10-20T17:49:23Z</cp:lastPrinted>
  <dcterms:created xsi:type="dcterms:W3CDTF">2014-12-09T12:52:40Z</dcterms:created>
  <dcterms:modified xsi:type="dcterms:W3CDTF">2021-10-21T18:54:57Z</dcterms:modified>
</cp:coreProperties>
</file>