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CONVITE 12-2021 UBS\DOCUMENTOS ENGENHARIA\"/>
    </mc:Choice>
  </mc:AlternateContent>
  <xr:revisionPtr revIDLastSave="0" documentId="13_ncr:1_{060C9B98-BD45-42E5-B7DB-CE3C5C67B647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" l="1"/>
  <c r="K28" i="3"/>
  <c r="K14" i="3"/>
  <c r="B14" i="3" l="1"/>
  <c r="O14" i="3"/>
  <c r="Q14" i="3"/>
  <c r="B17" i="3"/>
  <c r="B16" i="3" l="1"/>
  <c r="B30" i="3"/>
  <c r="B31" i="3"/>
  <c r="B35" i="3"/>
  <c r="B36" i="3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K12" i="3" l="1"/>
  <c r="B12" i="3" s="1"/>
  <c r="B15" i="3" s="1"/>
  <c r="B18" i="3" l="1"/>
  <c r="B19" i="3" s="1"/>
  <c r="E12" i="6"/>
  <c r="H12" i="6" s="1"/>
  <c r="B20" i="3" l="1"/>
  <c r="B21" i="3" s="1"/>
  <c r="B22" i="3" s="1"/>
  <c r="C5" i="6"/>
  <c r="C3" i="6"/>
  <c r="H2" i="6"/>
  <c r="F2" i="6"/>
  <c r="C2" i="6"/>
  <c r="K4" i="3"/>
  <c r="K2" i="3"/>
  <c r="C3" i="3"/>
  <c r="C4" i="3"/>
  <c r="C5" i="3"/>
  <c r="I2" i="3"/>
  <c r="C2" i="3"/>
  <c r="B23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4" i="3" l="1"/>
  <c r="E13" i="6"/>
  <c r="H13" i="6" s="1"/>
  <c r="O13" i="3"/>
  <c r="B25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6" i="3" l="1"/>
  <c r="B27" i="3" s="1"/>
  <c r="B28" i="3" s="1"/>
  <c r="B29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32" i="3" l="1"/>
  <c r="B33" i="3" s="1"/>
  <c r="B34" i="3" s="1"/>
  <c r="B37" i="3" s="1"/>
  <c r="B38" i="3" s="1"/>
  <c r="B39" i="3" s="1"/>
  <c r="B40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<sst xmlns="http://schemas.openxmlformats.org/spreadsheetml/2006/main" count="15145" uniqueCount="4003">
  <si>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</si>
  <si>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</si>
  <si>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</si>
  <si>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</si>
  <si>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</si>
  <si>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</si>
  <si>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</si>
  <si>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</si>
  <si>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</si>
  <si>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</si>
  <si>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</si>
  <si>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</si>
  <si>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</si>
  <si>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</si>
  <si>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</si>
  <si>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</si>
  <si>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</si>
  <si>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</si>
  <si>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</si>
  <si>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</si>
  <si>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</si>
  <si>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</si>
  <si>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</si>
  <si>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</si>
  <si>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</si>
  <si>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</si>
  <si>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</si>
  <si>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</si>
  <si>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</si>
  <si>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</si>
  <si>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</si>
  <si>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</si>
  <si>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</si>
  <si>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</si>
  <si>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</si>
  <si>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</si>
  <si>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</si>
  <si>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</si>
  <si>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</si>
  <si>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</si>
  <si>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</si>
  <si>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</si>
  <si>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</si>
  <si>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</si>
  <si>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</si>
  <si>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</si>
  <si>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</si>
  <si>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</si>
  <si>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</si>
  <si>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</si>
  <si>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</si>
  <si>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</si>
  <si>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</si>
  <si>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</si>
  <si>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</si>
  <si>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</si>
  <si>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</si>
  <si>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</si>
  <si>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</si>
  <si>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</si>
  <si>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</si>
  <si>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</si>
  <si>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</si>
  <si>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</si>
  <si>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</si>
  <si>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</si>
  <si>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</si>
  <si>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</si>
  <si>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</si>
  <si>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</si>
  <si>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</si>
  <si>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</si>
  <si>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</si>
  <si>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</si>
  <si>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</si>
  <si>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</si>
  <si>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</si>
  <si>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</si>
  <si>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</si>
  <si>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</si>
  <si>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</si>
  <si>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</si>
  <si>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</si>
  <si>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</si>
  <si>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</si>
  <si>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</si>
  <si>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</si>
  <si>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</si>
  <si>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</si>
  <si>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</si>
  <si>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</si>
  <si>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</si>
  <si>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</si>
  <si>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</si>
  <si>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</si>
  <si>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</si>
  <si>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</si>
  <si>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</si>
  <si>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</si>
  <si>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</si>
  <si>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</si>
  <si>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</si>
  <si>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</si>
  <si>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</si>
  <si>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</si>
  <si>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</si>
  <si>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</si>
  <si>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</si>
  <si>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</si>
  <si>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</si>
  <si>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</si>
  <si>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</si>
  <si>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</si>
  <si>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</si>
  <si>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</si>
  <si>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</si>
  <si>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</si>
  <si>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</si>
  <si>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</si>
  <si>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</si>
  <si>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</si>
  <si>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</si>
  <si>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</si>
  <si>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</si>
  <si>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</si>
  <si>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</si>
  <si>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</si>
  <si>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</si>
  <si>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</si>
  <si>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</si>
  <si>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</si>
  <si>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</si>
  <si>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</si>
  <si>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</si>
  <si>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</si>
  <si>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</si>
  <si>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</si>
  <si>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</si>
  <si>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</si>
  <si>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</si>
  <si>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</si>
  <si>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</si>
  <si>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</si>
  <si>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</si>
  <si>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</si>
  <si>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</si>
  <si>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</si>
  <si>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</si>
  <si>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</si>
  <si>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</si>
  <si>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</si>
  <si>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</si>
  <si>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</si>
  <si>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</si>
  <si>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</si>
  <si>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</si>
  <si>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</si>
  <si>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</si>
  <si>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</si>
  <si>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</si>
  <si>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</si>
  <si>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</si>
  <si>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</si>
  <si>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</si>
  <si>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</si>
  <si>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</si>
  <si>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</si>
  <si>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</si>
  <si>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</si>
  <si>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</si>
  <si>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</si>
  <si>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</si>
  <si>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</si>
  <si>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</si>
  <si>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</si>
  <si>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</si>
  <si>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</si>
  <si>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</si>
  <si>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</si>
  <si>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</si>
  <si>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</si>
  <si>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</si>
  <si>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</si>
  <si>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</si>
  <si>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</si>
  <si>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</si>
  <si>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</si>
  <si>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</si>
  <si>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</si>
  <si>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</si>
  <si>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</si>
  <si>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</si>
  <si>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</si>
  <si>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</si>
  <si>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</si>
  <si>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</si>
  <si>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</si>
  <si>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</si>
  <si>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</si>
  <si>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</si>
  <si>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</si>
  <si>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</si>
  <si>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</si>
  <si>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</si>
  <si>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</si>
  <si>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</si>
  <si>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</si>
  <si>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</si>
  <si>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</si>
  <si>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</si>
  <si>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</si>
  <si>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</si>
  <si>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</si>
  <si>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</si>
  <si>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</si>
  <si>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</si>
  <si>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</si>
  <si>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</si>
  <si>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</si>
  <si>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</si>
  <si>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</si>
  <si>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</si>
  <si>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</si>
  <si>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</si>
  <si>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</si>
  <si>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</si>
  <si>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</si>
  <si>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</si>
  <si>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</si>
  <si>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</si>
  <si>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</si>
  <si>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</si>
  <si>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</si>
  <si>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</si>
  <si>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</si>
  <si>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</si>
  <si>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</si>
  <si>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</si>
  <si>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</si>
  <si>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</si>
  <si>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</si>
  <si>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</si>
  <si>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</si>
  <si>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</si>
  <si>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</si>
  <si>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</si>
  <si>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</si>
  <si>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</si>
  <si>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</si>
  <si>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</si>
  <si>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</si>
  <si>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</si>
  <si>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</si>
  <si>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</si>
  <si>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</si>
  <si>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</si>
  <si>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</si>
  <si>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</si>
  <si>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</si>
  <si>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</si>
  <si>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</si>
  <si>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</si>
  <si>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</si>
  <si>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</si>
  <si>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</si>
  <si>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</si>
  <si>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</si>
  <si>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</si>
  <si>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</si>
  <si>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</si>
  <si>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</si>
  <si>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</si>
  <si>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</si>
  <si>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</si>
  <si>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</si>
  <si>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</si>
  <si>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</si>
  <si>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</si>
  <si>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</si>
  <si>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</si>
  <si>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</si>
  <si>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</si>
  <si>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</si>
  <si>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</si>
  <si>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</si>
  <si>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</si>
  <si>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</si>
  <si>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</si>
  <si>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</si>
  <si>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</si>
  <si>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</si>
  <si>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</si>
  <si>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</si>
  <si>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</si>
  <si>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</si>
  <si>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</si>
  <si>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</si>
  <si>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</si>
  <si>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</si>
  <si>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</si>
  <si>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</si>
  <si>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</si>
  <si>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</si>
  <si>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</si>
  <si>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</si>
  <si>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</si>
  <si>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</si>
  <si>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</si>
  <si>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</si>
  <si>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</si>
  <si>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</si>
  <si>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</si>
  <si>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</si>
  <si>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</si>
  <si>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</si>
  <si>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</si>
  <si>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</si>
  <si>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</si>
  <si>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</si>
  <si>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</si>
  <si>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</si>
  <si>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</si>
  <si>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</si>
  <si>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</si>
  <si>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</si>
  <si>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</si>
  <si>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</si>
  <si>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</si>
  <si>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</si>
  <si>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</si>
  <si>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</si>
  <si>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</si>
  <si>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</si>
  <si>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</si>
  <si>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</si>
  <si>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</si>
  <si>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</si>
  <si>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</si>
  <si>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</si>
  <si>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</si>
  <si>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</si>
  <si>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</si>
  <si>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</si>
  <si>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</si>
  <si>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</si>
  <si>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</si>
  <si>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</si>
  <si>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</si>
  <si>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</si>
  <si>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</si>
  <si>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</si>
  <si>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</si>
  <si>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</si>
  <si>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</si>
  <si>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</si>
  <si>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</si>
  <si>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</si>
  <si>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</si>
  <si>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</si>
  <si>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</si>
  <si>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</si>
  <si>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</si>
  <si>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</si>
  <si>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</si>
  <si>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</si>
  <si>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</si>
  <si>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</si>
  <si>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</si>
  <si>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</si>
  <si>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</si>
  <si>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</si>
  <si>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</si>
  <si>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</si>
  <si>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</si>
  <si>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</si>
  <si>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</si>
  <si>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</si>
  <si>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</si>
  <si>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</si>
  <si>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</si>
  <si>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</si>
  <si>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</si>
  <si>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</si>
  <si>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</si>
  <si>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</si>
  <si>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</si>
  <si>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</si>
  <si>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</si>
  <si>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</si>
  <si>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</si>
  <si>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</si>
  <si>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</si>
  <si>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</si>
  <si>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</si>
  <si>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</si>
  <si>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</si>
  <si>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</si>
  <si>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</si>
  <si>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</si>
  <si>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</si>
  <si>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</si>
  <si>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</si>
  <si>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</si>
  <si>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</si>
  <si>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</si>
  <si>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</si>
  <si>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</si>
  <si>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</si>
  <si>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</si>
  <si>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</si>
  <si>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</si>
  <si>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</si>
  <si>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</si>
  <si>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</si>
  <si>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</si>
  <si>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</si>
  <si>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</si>
  <si>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</si>
  <si>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</si>
  <si>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</si>
  <si>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</si>
  <si>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</si>
  <si>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</si>
  <si>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</si>
  <si>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</si>
  <si>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</si>
  <si>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</si>
  <si>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</si>
  <si>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</si>
  <si>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</si>
  <si>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</si>
  <si>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</si>
  <si>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</si>
  <si>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</si>
  <si>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</si>
  <si>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</si>
  <si>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</si>
  <si>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</si>
  <si>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</si>
  <si>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</si>
  <si>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</si>
  <si>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</si>
  <si>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</si>
  <si>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</si>
  <si>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</si>
  <si>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</si>
  <si>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</si>
  <si>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</si>
  <si>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</si>
  <si>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</si>
  <si>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</si>
  <si>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</si>
  <si>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</si>
  <si>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</si>
  <si>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</si>
  <si>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</si>
  <si>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</si>
  <si>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</si>
  <si>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</si>
  <si>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</si>
  <si>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</si>
  <si>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</si>
  <si>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</si>
  <si>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</si>
  <si>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</si>
  <si>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</si>
  <si>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</si>
  <si>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</si>
  <si>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</si>
  <si>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</si>
  <si>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</si>
  <si>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</si>
  <si>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</si>
  <si>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</si>
  <si>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</si>
  <si>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</si>
  <si>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</si>
  <si>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</si>
  <si>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</si>
  <si>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</si>
  <si>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</si>
  <si>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</si>
  <si>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</si>
  <si>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</si>
  <si>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</si>
  <si>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</si>
  <si>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</si>
  <si>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</si>
  <si>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</si>
  <si>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</si>
  <si>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</si>
  <si>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</si>
  <si>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</si>
  <si>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</si>
  <si>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</si>
  <si>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</si>
  <si>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</si>
  <si>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</si>
  <si>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</si>
  <si>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</si>
  <si>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</si>
  <si>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</si>
  <si>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</si>
  <si>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</si>
  <si>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</si>
  <si>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</si>
  <si>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</si>
  <si>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</si>
  <si>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</si>
  <si>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</si>
  <si>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</si>
  <si>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</si>
  <si>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</si>
  <si>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</si>
  <si>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</si>
  <si>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</si>
  <si>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</si>
  <si>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</si>
  <si>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</si>
  <si>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</si>
  <si>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</si>
  <si>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</si>
  <si>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</si>
  <si>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</si>
  <si>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</si>
  <si>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</si>
  <si>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</si>
  <si>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</si>
  <si>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</si>
  <si>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</si>
  <si>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</si>
  <si>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</si>
  <si>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</si>
  <si>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</si>
  <si>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</si>
  <si>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</si>
  <si>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</si>
  <si>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</si>
  <si>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</si>
  <si>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</si>
  <si>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</si>
  <si>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</si>
  <si>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</si>
  <si>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</si>
  <si>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</si>
  <si>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</si>
  <si>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</si>
  <si>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</si>
  <si>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</si>
  <si>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</si>
  <si>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</si>
  <si>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</si>
  <si>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</si>
  <si>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</si>
  <si>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</si>
  <si>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</si>
  <si>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</si>
  <si>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</si>
  <si>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</si>
  <si>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</si>
  <si>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</si>
  <si>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</si>
  <si>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</si>
  <si>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</si>
  <si>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</si>
  <si>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</si>
  <si>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</si>
  <si>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</si>
  <si>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</si>
  <si>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</si>
  <si>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</si>
  <si>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</si>
  <si>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</si>
  <si>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</si>
  <si>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</si>
  <si>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</si>
  <si>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</si>
  <si>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</si>
  <si>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</si>
  <si>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</si>
  <si>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</si>
  <si>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</si>
  <si>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</si>
  <si>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</si>
  <si>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</si>
  <si>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</si>
  <si>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</si>
  <si>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</si>
  <si>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</si>
  <si>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</si>
  <si>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</si>
  <si>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</si>
  <si>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</si>
  <si>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</si>
  <si>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</si>
  <si>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</si>
  <si>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</si>
  <si>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</si>
  <si>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</si>
  <si>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</si>
  <si>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</si>
  <si>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</si>
  <si>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</si>
  <si>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</si>
  <si>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</si>
  <si>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</si>
  <si>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</si>
  <si>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</si>
  <si>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</si>
  <si>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</si>
  <si>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</si>
  <si>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</si>
  <si>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</si>
  <si>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</si>
  <si>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</si>
  <si>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</si>
  <si>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</si>
  <si>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</si>
  <si>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</si>
  <si>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</si>
  <si>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</si>
  <si>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</si>
  <si>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</si>
  <si>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</si>
  <si>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</si>
  <si>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</si>
  <si>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</si>
  <si>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</si>
  <si>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</si>
  <si>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</si>
  <si>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</si>
  <si>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</si>
  <si>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</si>
  <si>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</si>
  <si>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</si>
  <si>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</si>
  <si>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</si>
  <si>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</si>
  <si>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</si>
  <si>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</si>
  <si>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</si>
  <si>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</si>
  <si>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</si>
  <si>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</si>
  <si>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</si>
  <si>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</si>
  <si>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</si>
  <si>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</si>
  <si>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</si>
  <si>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</si>
  <si>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</si>
  <si>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</si>
  <si>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</si>
  <si>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</si>
  <si>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</si>
  <si>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</si>
  <si>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</si>
  <si>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</si>
  <si>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</si>
  <si>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</si>
  <si>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</si>
  <si>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</si>
  <si>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</si>
  <si>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</si>
  <si>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</si>
  <si>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</si>
  <si>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</si>
  <si>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</si>
  <si>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</si>
  <si>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</si>
  <si>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</si>
  <si>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</si>
  <si>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</si>
  <si>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</si>
  <si>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</si>
  <si>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</si>
  <si>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</si>
  <si>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</si>
  <si>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</si>
  <si>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</si>
  <si>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</si>
  <si>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</si>
  <si>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</si>
  <si>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</si>
  <si>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</si>
  <si>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</si>
  <si>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</si>
  <si>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</si>
  <si>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</si>
  <si>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</si>
  <si>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</si>
  <si>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</si>
  <si>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</si>
  <si>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</si>
  <si>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</si>
  <si>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</si>
  <si>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</si>
  <si>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</si>
  <si>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</si>
  <si>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</si>
  <si>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</si>
  <si>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</si>
  <si>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</si>
  <si>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</si>
  <si>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</si>
  <si>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</si>
  <si>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</si>
  <si>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</si>
  <si>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</si>
  <si>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</si>
  <si>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</si>
  <si>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</si>
  <si>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</si>
  <si>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</si>
  <si>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</si>
  <si>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</si>
  <si>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</si>
  <si>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</si>
  <si>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</si>
  <si>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</si>
  <si>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</si>
  <si>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</si>
  <si>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</si>
  <si>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</si>
  <si>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</si>
  <si>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</si>
  <si>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</si>
  <si>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</si>
  <si>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</si>
  <si>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</si>
  <si>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</si>
  <si>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</si>
  <si>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</si>
  <si>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</si>
  <si>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</si>
  <si>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</si>
  <si>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</si>
  <si>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</si>
  <si>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</si>
  <si>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</si>
  <si>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</si>
  <si>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</si>
  <si>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</si>
  <si>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</si>
  <si>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</si>
  <si>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</si>
  <si>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</si>
  <si>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</si>
  <si>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</si>
  <si>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</si>
  <si>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</si>
  <si>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</si>
  <si>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</si>
  <si>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</si>
  <si>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</si>
  <si>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</si>
  <si>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</si>
  <si>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</si>
  <si>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</si>
  <si>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</si>
  <si>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</si>
  <si>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</si>
  <si>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</si>
  <si>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</si>
  <si>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</si>
  <si>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</si>
  <si>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</si>
  <si>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</si>
  <si>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</si>
  <si>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</si>
  <si>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</si>
  <si>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</si>
  <si>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</si>
  <si>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</si>
  <si>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</si>
  <si>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</si>
  <si>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</si>
  <si>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</si>
  <si>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</si>
  <si>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</si>
  <si>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</si>
  <si>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</si>
  <si>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</si>
  <si>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</si>
  <si>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</si>
  <si>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</si>
  <si>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</si>
  <si>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</si>
  <si>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</si>
  <si>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</si>
  <si>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</si>
  <si>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</si>
  <si>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</si>
  <si>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</si>
  <si>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</si>
  <si>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</si>
  <si>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</si>
  <si>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</si>
  <si>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</si>
  <si>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</si>
  <si>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</si>
  <si>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</si>
  <si>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</si>
  <si>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</si>
  <si>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</si>
  <si>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</si>
  <si>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</si>
  <si>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</si>
  <si>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</si>
  <si>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</si>
  <si>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</si>
  <si>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</si>
  <si>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</si>
  <si>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</si>
  <si>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</si>
  <si>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</si>
  <si>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</si>
  <si>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</si>
  <si>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</si>
  <si>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</si>
  <si>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</si>
  <si>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</si>
  <si>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</si>
  <si>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</si>
  <si>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</si>
  <si>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</si>
  <si>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</si>
  <si>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</si>
  <si>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</si>
  <si>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</si>
  <si>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</si>
  <si>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</si>
  <si>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</si>
  <si>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</si>
  <si>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</si>
  <si>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</si>
  <si>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</si>
  <si>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</si>
  <si>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</si>
  <si>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</si>
  <si>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</si>
  <si>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</si>
  <si>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</si>
  <si>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</si>
  <si>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</si>
  <si>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</si>
  <si>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</si>
  <si>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</si>
  <si>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</si>
  <si>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</si>
  <si>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</si>
  <si>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</si>
  <si>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</si>
  <si>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</si>
  <si>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</si>
  <si>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</si>
  <si>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</si>
  <si>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</si>
  <si>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</si>
  <si>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</si>
  <si>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</si>
  <si>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</si>
  <si>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</si>
  <si>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</si>
  <si>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</si>
  <si>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</si>
  <si>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</si>
  <si>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</si>
  <si>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</si>
  <si>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</si>
  <si>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</si>
  <si>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</si>
  <si>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</si>
  <si>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</si>
  <si>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</si>
  <si>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</si>
  <si>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</si>
  <si>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</si>
  <si>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</si>
  <si>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</si>
  <si>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</si>
  <si>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</si>
  <si>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</si>
  <si>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</si>
  <si>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</si>
  <si>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</si>
  <si>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</si>
  <si>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</si>
  <si>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</si>
  <si>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</si>
  <si>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</si>
  <si>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</si>
  <si>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</si>
  <si>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</si>
  <si>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</si>
  <si>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</si>
  <si>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</si>
  <si>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</si>
  <si>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</si>
  <si>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</si>
  <si>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</si>
  <si>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</si>
  <si>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</si>
  <si>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</si>
  <si>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</si>
  <si>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</si>
  <si>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</si>
  <si>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</si>
  <si>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</si>
  <si>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</si>
  <si>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</si>
  <si>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</si>
  <si>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</si>
  <si>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</si>
  <si>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</si>
  <si>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</si>
  <si>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</si>
  <si>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</si>
  <si>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</si>
  <si>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</si>
  <si>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</si>
  <si>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</si>
  <si>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</si>
  <si>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</si>
  <si>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</si>
  <si>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</si>
  <si>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</si>
  <si>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</si>
  <si>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</si>
  <si>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</si>
  <si>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</si>
  <si>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</si>
  <si>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</si>
  <si>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</si>
  <si>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</si>
  <si>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</si>
  <si>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</si>
  <si>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</si>
  <si>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</si>
  <si>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</si>
  <si>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</si>
  <si>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</si>
  <si>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</si>
  <si>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</si>
  <si>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</si>
  <si>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</si>
  <si>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</si>
  <si>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</si>
  <si>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</si>
  <si>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</si>
  <si>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</si>
  <si>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</si>
  <si>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</si>
  <si>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</si>
  <si>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</si>
  <si>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</si>
  <si>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</si>
  <si>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</si>
  <si>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</si>
  <si>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</si>
  <si>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</si>
  <si>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</si>
  <si>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</si>
  <si>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</si>
  <si>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</si>
  <si>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</si>
  <si>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</si>
  <si>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</si>
  <si>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</si>
  <si>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</si>
  <si>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</si>
  <si>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</si>
  <si>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</si>
  <si>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</si>
  <si>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</si>
  <si>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</si>
  <si>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</si>
  <si>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</si>
  <si>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</si>
  <si>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</si>
  <si>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</si>
  <si>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</si>
  <si>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</si>
  <si>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</si>
  <si>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</si>
  <si>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</si>
  <si>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</si>
  <si>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</si>
  <si>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</si>
  <si>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</si>
  <si>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</si>
  <si>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</si>
  <si>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</si>
  <si>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</si>
  <si>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</si>
  <si>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</si>
  <si>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</si>
  <si>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</si>
  <si>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</si>
  <si>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</si>
  <si>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</si>
  <si>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</si>
  <si>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</si>
  <si>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</si>
  <si>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</si>
  <si>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</si>
  <si>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</si>
  <si>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</si>
  <si>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</si>
  <si>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</si>
  <si>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</si>
  <si>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</si>
  <si>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</si>
  <si>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</si>
  <si>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</si>
  <si>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</si>
  <si>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</si>
  <si>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</si>
  <si>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</si>
  <si>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</si>
  <si>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</si>
  <si>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</si>
  <si>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</si>
  <si>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</si>
  <si>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</si>
  <si>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</si>
  <si>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</si>
  <si>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</si>
  <si>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</si>
  <si>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</si>
  <si>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</si>
  <si>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</si>
  <si>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</si>
  <si>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</si>
  <si>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</si>
  <si>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</si>
  <si>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</si>
  <si>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</si>
  <si>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</si>
  <si>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</si>
  <si>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</si>
  <si>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</si>
  <si>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</si>
  <si>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</si>
  <si>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</si>
  <si>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</si>
  <si>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</si>
  <si>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</si>
  <si>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</si>
  <si>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</si>
  <si>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</si>
  <si>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</si>
  <si>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</si>
  <si>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</si>
  <si>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</si>
  <si>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</si>
  <si>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</si>
  <si>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</si>
  <si>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</si>
  <si>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</si>
  <si>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</si>
  <si>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</si>
  <si>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</si>
  <si>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</si>
  <si>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</si>
  <si>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</si>
  <si>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</si>
  <si>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</si>
  <si>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</si>
  <si>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</si>
  <si>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</si>
  <si>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</si>
  <si>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</si>
  <si>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</si>
  <si>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</si>
  <si>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</si>
  <si>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</si>
  <si>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</si>
  <si>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</si>
  <si>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</si>
  <si>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</si>
  <si>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</si>
  <si>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</si>
  <si>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</si>
  <si>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</si>
  <si>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</si>
  <si>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</si>
  <si>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</si>
  <si>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</si>
  <si>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</si>
  <si>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</si>
  <si>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</si>
  <si>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</si>
  <si>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</si>
  <si>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</si>
  <si>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</si>
  <si>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</si>
  <si>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</si>
  <si>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</si>
  <si>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</si>
  <si>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</si>
  <si>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</si>
  <si>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</si>
  <si>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</si>
  <si>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</si>
  <si>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</si>
  <si>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</si>
  <si>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</si>
  <si>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</si>
  <si>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</si>
  <si>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</si>
  <si>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</si>
  <si>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</si>
  <si>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</si>
  <si>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</si>
  <si>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</si>
  <si>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</si>
  <si>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</si>
  <si>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</si>
  <si>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</si>
  <si>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</si>
  <si>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</si>
  <si>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</si>
  <si>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</si>
  <si>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</si>
  <si>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</si>
  <si>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</si>
  <si>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</si>
  <si>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</si>
  <si>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</si>
  <si>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</si>
  <si>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</si>
  <si>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</si>
  <si>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</si>
  <si>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</si>
  <si>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</si>
  <si>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</si>
  <si>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</si>
  <si>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</si>
  <si>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</si>
  <si>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</si>
  <si>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</si>
  <si>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</si>
  <si>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</si>
  <si>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</si>
  <si>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</si>
  <si>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</si>
  <si>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</si>
  <si>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</si>
  <si>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</si>
  <si>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</si>
  <si>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</si>
  <si>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</si>
  <si>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</si>
  <si>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</si>
  <si>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</si>
  <si>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</si>
  <si>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</si>
  <si>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</si>
  <si>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</si>
  <si>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</si>
  <si>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</si>
  <si>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</si>
  <si>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</si>
  <si>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</si>
  <si>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</si>
  <si>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</si>
  <si>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</si>
  <si>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</si>
  <si>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</si>
  <si>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</si>
  <si>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</si>
  <si>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</si>
  <si>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</si>
  <si>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</si>
  <si>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</si>
  <si>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</si>
  <si>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</si>
  <si>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</si>
  <si>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</si>
  <si>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</si>
  <si>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</si>
  <si>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</si>
  <si>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</si>
  <si>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</si>
  <si>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</si>
  <si>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</si>
  <si>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</si>
  <si>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</si>
  <si>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</si>
  <si>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</si>
  <si>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</si>
  <si>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</si>
  <si>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</si>
  <si>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</si>
  <si>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</si>
  <si>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</si>
  <si>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</si>
  <si>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</si>
  <si>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</si>
  <si>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</si>
  <si>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</si>
  <si>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</si>
  <si>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</si>
  <si>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</si>
  <si>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</si>
  <si>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</si>
  <si>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</si>
  <si>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</si>
  <si>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</si>
  <si>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</si>
  <si>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</si>
  <si>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</si>
  <si>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</si>
  <si>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</si>
  <si>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</si>
  <si>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</si>
  <si>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</si>
  <si>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</si>
  <si>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</si>
  <si>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</si>
  <si>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</si>
  <si>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</si>
  <si>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</si>
  <si>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</si>
  <si>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</si>
  <si>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</si>
  <si>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</si>
  <si>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</si>
  <si>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</si>
  <si>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</si>
  <si>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</si>
  <si>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</si>
  <si>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</si>
  <si>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</si>
  <si>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</si>
  <si>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</si>
  <si>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</si>
  <si>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</si>
  <si>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</si>
  <si>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</si>
  <si>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</si>
  <si>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</si>
  <si>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</si>
  <si>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</si>
  <si>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</si>
  <si>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</si>
  <si>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</si>
  <si>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</si>
  <si>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</si>
  <si>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</si>
  <si>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</si>
  <si>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</si>
  <si>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</si>
  <si>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</si>
  <si>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</si>
  <si>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</si>
  <si>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</si>
  <si>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</si>
  <si>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</si>
  <si>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</si>
  <si>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</si>
  <si>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</si>
  <si>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</si>
  <si>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</si>
  <si>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</si>
  <si>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</si>
  <si>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</si>
  <si>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</si>
  <si>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</si>
  <si>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</si>
  <si>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</si>
  <si>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</si>
  <si>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</si>
  <si>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</si>
  <si>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</si>
  <si>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</si>
  <si>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</si>
  <si>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</si>
  <si>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</si>
  <si>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</si>
  <si>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</si>
  <si>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</si>
  <si>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</si>
  <si>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</si>
  <si>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</si>
  <si>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</si>
  <si>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</si>
  <si>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</si>
  <si>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</si>
  <si>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</si>
  <si>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</si>
  <si>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</si>
  <si>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</si>
  <si>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</si>
  <si>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</si>
  <si>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</si>
  <si>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</si>
  <si>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</si>
  <si>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</si>
  <si>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</si>
  <si>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</si>
  <si>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</si>
  <si>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</si>
  <si>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</si>
  <si>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</si>
  <si>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</si>
  <si>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</si>
  <si>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</si>
  <si>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</si>
  <si>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</si>
  <si>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</si>
  <si>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</si>
  <si>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</si>
  <si>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</si>
  <si>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</si>
  <si>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</si>
  <si>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</si>
  <si>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</si>
  <si>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</si>
  <si>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</si>
  <si>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</si>
  <si>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</si>
  <si>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</si>
  <si>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</si>
  <si>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</si>
  <si>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</si>
  <si>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</si>
  <si>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</si>
  <si>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</si>
  <si>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</si>
  <si>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</si>
  <si>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</si>
  <si>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</si>
  <si>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</si>
  <si>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</si>
  <si>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</si>
  <si>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</si>
  <si>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</si>
  <si>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</si>
  <si>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</si>
  <si>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</si>
  <si>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</si>
  <si>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</si>
  <si>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</si>
  <si>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</si>
  <si>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</si>
  <si>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</si>
  <si>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</si>
  <si>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</si>
  <si>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</si>
  <si>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</si>
  <si>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</si>
  <si>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</si>
  <si>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</si>
  <si>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</si>
  <si>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</si>
  <si>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</si>
  <si>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</si>
  <si>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</si>
  <si>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</si>
  <si>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</si>
  <si>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</si>
  <si>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</si>
  <si>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</si>
  <si>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</si>
  <si>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</si>
  <si>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</si>
  <si>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</si>
  <si>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</si>
  <si>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</si>
  <si>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</si>
  <si>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</si>
  <si>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</si>
  <si>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</si>
  <si>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</si>
  <si>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</si>
  <si>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</si>
  <si>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</si>
  <si>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</si>
  <si>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</si>
  <si>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</si>
  <si>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</si>
  <si>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</si>
  <si>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</si>
  <si>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</si>
  <si>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</si>
  <si>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</si>
  <si>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</si>
  <si>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</si>
  <si>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</si>
  <si>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</si>
  <si>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</si>
  <si>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</si>
  <si>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</si>
  <si>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</si>
  <si>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</si>
  <si>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</si>
  <si>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</si>
  <si>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</si>
  <si>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</si>
  <si>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</si>
  <si>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</si>
  <si>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</si>
  <si>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</si>
  <si>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</si>
  <si>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</si>
  <si>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</si>
  <si>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</si>
  <si>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</si>
  <si>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</si>
  <si>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</si>
  <si>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</si>
  <si>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</si>
  <si>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</si>
  <si>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</si>
  <si>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</si>
  <si>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</si>
  <si>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</si>
  <si>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</si>
  <si>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</si>
  <si>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</si>
  <si>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</si>
  <si>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</si>
  <si>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</si>
  <si>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</si>
  <si>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</si>
  <si>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</si>
  <si>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</si>
  <si>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</si>
  <si>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</si>
  <si>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</si>
  <si>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</si>
  <si>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</si>
  <si>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</si>
  <si>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</si>
  <si>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</si>
  <si>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</si>
  <si>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</si>
  <si>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</si>
  <si>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</si>
  <si>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</si>
  <si>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</si>
  <si>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</si>
  <si>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</si>
  <si>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</si>
  <si>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</si>
  <si>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</si>
  <si>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</si>
  <si>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</si>
  <si>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</si>
  <si>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</si>
  <si>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</si>
  <si>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</si>
  <si>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</si>
  <si>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</si>
  <si>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</si>
  <si>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</si>
  <si>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</si>
  <si>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</si>
  <si>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</si>
  <si>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</si>
  <si>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</si>
  <si>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</si>
  <si>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</si>
  <si>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</si>
  <si>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</si>
  <si>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</si>
  <si>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</si>
  <si>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</si>
  <si>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</si>
  <si>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</si>
  <si>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</si>
  <si>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</si>
  <si>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</si>
  <si>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</si>
  <si>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</si>
  <si>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</si>
  <si>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</si>
  <si>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</si>
  <si>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</si>
  <si>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</si>
  <si>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</si>
  <si>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</si>
  <si>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</si>
  <si>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</si>
  <si>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</si>
  <si>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</si>
  <si>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</si>
  <si>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</si>
  <si>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</si>
  <si>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</si>
  <si>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</si>
  <si>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</si>
  <si>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</si>
  <si>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</si>
  <si>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</si>
  <si>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</si>
  <si>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</si>
  <si>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</si>
  <si>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</si>
  <si>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</si>
  <si>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</si>
  <si>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</si>
  <si>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</si>
  <si>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</si>
  <si>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</si>
  <si>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</si>
  <si>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</si>
  <si>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</si>
  <si>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</si>
  <si>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</si>
  <si>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</si>
  <si>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</si>
  <si>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</si>
  <si>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</si>
  <si>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</si>
  <si>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</si>
  <si>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</si>
  <si>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</si>
  <si>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</si>
  <si>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</si>
  <si>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</si>
  <si>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</si>
  <si>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</si>
  <si>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</si>
  <si>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</si>
  <si>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</si>
  <si>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</si>
  <si>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</si>
  <si>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</si>
  <si>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</si>
  <si>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</si>
  <si>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</si>
  <si>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</si>
  <si>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</si>
  <si>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</si>
  <si>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</si>
  <si>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</si>
  <si>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</si>
  <si>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</si>
  <si>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</si>
  <si>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</si>
  <si>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</si>
  <si>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</si>
  <si>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</si>
  <si>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</si>
  <si>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</si>
  <si>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</si>
  <si>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</si>
  <si>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</si>
  <si>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</si>
  <si>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</si>
  <si>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</si>
  <si>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</si>
  <si>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</si>
  <si>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</si>
  <si>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</si>
  <si>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</si>
  <si>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</si>
  <si>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</si>
  <si>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</si>
  <si>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</si>
  <si>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</si>
  <si>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</si>
  <si>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</si>
  <si>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</si>
  <si>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</si>
  <si>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</si>
  <si>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</si>
  <si>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</si>
  <si>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</si>
  <si>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</si>
  <si>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</si>
  <si>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</si>
  <si>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</si>
  <si>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</si>
  <si>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</si>
  <si>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</si>
  <si>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</si>
  <si>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</si>
  <si>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</si>
  <si>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</si>
  <si>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</si>
  <si>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</si>
  <si>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</si>
  <si>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</si>
  <si>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</si>
  <si>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</si>
  <si>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</si>
  <si>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</si>
  <si>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</si>
  <si>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</si>
  <si>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</si>
  <si>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</si>
  <si>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</si>
  <si>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</si>
  <si>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</si>
  <si>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</si>
  <si>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</si>
  <si>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</si>
  <si>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</si>
  <si>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</si>
  <si>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</si>
  <si>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</si>
  <si>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</si>
  <si>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</si>
  <si>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</si>
  <si>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</si>
  <si>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</si>
  <si>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</si>
  <si>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</si>
  <si>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</si>
  <si>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</si>
  <si>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</si>
  <si>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</si>
  <si>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</si>
  <si>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</si>
  <si>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</si>
  <si>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</si>
  <si>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</si>
  <si>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</si>
  <si>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</si>
  <si>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</si>
  <si>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</si>
  <si>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</si>
  <si>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</si>
  <si>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</si>
  <si>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</si>
  <si>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</si>
  <si>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</si>
  <si>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</si>
  <si>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</si>
  <si>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</si>
  <si>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</si>
  <si>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</si>
  <si>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</si>
  <si>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</si>
  <si>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</si>
  <si>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</si>
  <si>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</si>
  <si>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</si>
  <si>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</si>
  <si>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</si>
  <si>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</si>
  <si>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</si>
  <si>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</si>
  <si>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</si>
  <si>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</si>
  <si>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</si>
  <si>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</si>
  <si>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</si>
  <si>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</si>
  <si>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</si>
  <si>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</si>
  <si>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</si>
  <si>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</si>
  <si>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</si>
  <si>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</si>
  <si>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</si>
  <si>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</si>
  <si>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</si>
  <si>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</si>
  <si>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</si>
  <si>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</si>
  <si>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</si>
  <si>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</si>
  <si>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</si>
  <si>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</si>
  <si>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</si>
  <si>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</si>
  <si>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</si>
  <si>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</si>
  <si>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</si>
  <si>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</si>
  <si>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</si>
  <si>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</si>
  <si>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</si>
  <si>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</si>
  <si>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</si>
  <si>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</si>
  <si>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</si>
  <si>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</si>
  <si>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</si>
  <si>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</si>
  <si>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</si>
  <si>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</si>
  <si>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</si>
  <si>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</si>
  <si>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</si>
  <si>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</si>
  <si>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</si>
  <si>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</si>
  <si>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</si>
  <si>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</si>
  <si>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</si>
  <si>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</si>
  <si>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</si>
  <si>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</si>
  <si>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</si>
  <si>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</si>
  <si>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</si>
  <si>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</si>
  <si>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</si>
  <si>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</si>
  <si>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</si>
  <si>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</si>
  <si>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</si>
  <si>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</si>
  <si>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</si>
  <si>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</si>
  <si>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</si>
  <si>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</si>
  <si>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</si>
  <si>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</si>
  <si>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</si>
  <si>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</si>
  <si>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</si>
  <si>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</si>
  <si>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</si>
  <si>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</si>
  <si>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</si>
  <si>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</si>
  <si>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</si>
  <si>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</si>
  <si>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</si>
  <si>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</si>
  <si>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</si>
  <si>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</si>
  <si>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</si>
  <si>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</si>
  <si>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</si>
  <si>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</si>
  <si>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</si>
  <si>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</si>
  <si>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</si>
  <si>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</si>
  <si>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</si>
  <si>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</si>
  <si>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</si>
  <si>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</si>
  <si>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</si>
  <si>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</si>
  <si>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</si>
  <si>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</si>
  <si>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</si>
  <si>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</si>
  <si>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</si>
  <si>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</si>
  <si>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</si>
  <si>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</si>
  <si>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</si>
  <si>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</si>
  <si>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</si>
  <si>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</si>
  <si>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</si>
  <si>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</si>
  <si>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</si>
  <si>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</si>
  <si>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</si>
  <si>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</si>
  <si>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</si>
  <si>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</si>
  <si>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</si>
  <si>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</si>
  <si>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</si>
  <si>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</si>
  <si>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</si>
  <si>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</si>
  <si>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</si>
  <si>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</si>
  <si>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</si>
  <si>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</si>
  <si>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</si>
  <si>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</si>
  <si>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</si>
  <si>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</si>
  <si>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</si>
  <si>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</si>
  <si>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</si>
  <si>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</si>
  <si>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</si>
  <si>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</si>
  <si>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</si>
  <si>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</si>
  <si>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</si>
  <si>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</si>
  <si>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</si>
  <si>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</si>
  <si>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</si>
  <si>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</si>
  <si>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</si>
  <si>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</si>
  <si>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</si>
  <si>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</si>
  <si>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</si>
  <si>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</si>
  <si>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</si>
  <si>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</si>
  <si>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</si>
  <si>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</si>
  <si>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</si>
  <si>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</si>
  <si>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</si>
  <si>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</si>
  <si>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</si>
  <si>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</si>
  <si>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</si>
  <si>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</si>
  <si>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</si>
  <si>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</si>
  <si>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</si>
  <si>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</si>
  <si>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</si>
  <si>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</si>
  <si>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</si>
  <si>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</si>
  <si>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</si>
  <si>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</si>
  <si>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</si>
  <si>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</si>
  <si>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</si>
  <si>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</si>
  <si>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</si>
  <si>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</si>
  <si>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</si>
  <si>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</si>
  <si>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</si>
  <si>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</si>
  <si>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</si>
  <si>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</si>
  <si>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</si>
  <si>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</si>
  <si>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</si>
  <si>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</si>
  <si>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</si>
  <si>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</si>
  <si>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</si>
  <si>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</si>
  <si>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</si>
  <si>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</si>
  <si>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</si>
  <si>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</si>
  <si>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</si>
  <si>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</si>
  <si>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</si>
  <si>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</si>
  <si>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</si>
  <si>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</si>
  <si>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</si>
  <si>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</si>
  <si>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</si>
  <si>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</si>
  <si>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</si>
  <si>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</si>
  <si>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</si>
  <si>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</si>
  <si>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</si>
  <si>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</si>
  <si>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</si>
  <si>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</si>
  <si>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</si>
  <si>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</si>
  <si>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</si>
  <si>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</si>
  <si>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</si>
  <si>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</si>
  <si>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</si>
  <si>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</si>
  <si>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</si>
  <si>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</si>
  <si>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</si>
  <si>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</si>
  <si>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</si>
  <si>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</si>
  <si>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</si>
  <si>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</si>
  <si>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</si>
  <si>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</si>
  <si>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</si>
  <si>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</si>
  <si>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</si>
  <si>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</si>
  <si>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</si>
  <si>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</si>
  <si>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</si>
  <si>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</si>
  <si>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</si>
  <si>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</si>
  <si>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</si>
  <si>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</si>
  <si>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</si>
  <si>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</si>
  <si>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</si>
  <si>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</si>
  <si>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</si>
  <si>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</si>
  <si>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</si>
  <si>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</si>
  <si>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</si>
  <si>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</si>
  <si>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</si>
  <si>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</si>
  <si>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</si>
  <si>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</si>
  <si>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</si>
  <si>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</si>
  <si>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</si>
  <si>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</si>
  <si>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</si>
  <si>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</si>
  <si>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</si>
  <si>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</si>
  <si>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</si>
  <si>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</si>
  <si>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</si>
  <si>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</si>
  <si>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</si>
  <si>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</si>
  <si>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</si>
  <si>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</si>
  <si>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</si>
  <si>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</si>
  <si>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</si>
  <si>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</si>
  <si>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</si>
  <si>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</si>
  <si>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</si>
  <si>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</si>
  <si>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</si>
  <si>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</si>
  <si>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</si>
  <si>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</si>
  <si>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</si>
  <si>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</si>
  <si>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</si>
  <si>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</si>
  <si>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</si>
  <si>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</si>
  <si>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</si>
  <si>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</si>
  <si>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</si>
  <si>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</si>
  <si>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</si>
  <si>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</si>
  <si>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</si>
  <si>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</si>
  <si>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</si>
  <si>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</si>
  <si>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</si>
  <si>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</si>
  <si>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</si>
  <si>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</si>
  <si>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</si>
  <si>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</si>
  <si>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</si>
  <si>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</si>
  <si>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</si>
  <si>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</si>
  <si>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</si>
  <si>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</si>
  <si>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</si>
  <si>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</si>
  <si>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</si>
  <si>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</si>
  <si>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</si>
  <si>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</si>
  <si>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</si>
  <si>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</si>
  <si>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</si>
  <si>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</si>
  <si>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</si>
  <si>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</si>
  <si>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</si>
  <si>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</si>
  <si>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</si>
  <si>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</si>
  <si>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</si>
  <si>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</si>
  <si>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</si>
  <si>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</si>
  <si>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</si>
  <si>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</si>
  <si>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</si>
  <si>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</si>
  <si>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</si>
  <si>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</si>
  <si>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</si>
  <si>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</si>
  <si>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</si>
  <si>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</si>
  <si>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</si>
  <si>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</si>
  <si>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</si>
  <si>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</si>
  <si>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</si>
  <si>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</si>
  <si>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</si>
  <si>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</si>
  <si>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</si>
  <si>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</si>
  <si>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</si>
  <si>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</si>
  <si>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</si>
  <si>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</si>
  <si>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</si>
  <si>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</si>
  <si>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</si>
  <si>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</si>
  <si>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</si>
  <si>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</si>
  <si>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</si>
  <si>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</si>
  <si>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</si>
  <si>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</si>
  <si>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</si>
  <si>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</si>
  <si>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</si>
  <si>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</si>
  <si>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</si>
  <si>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</si>
  <si>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</si>
  <si>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</si>
  <si>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</si>
  <si>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</si>
  <si>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</si>
  <si>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</si>
  <si>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</si>
  <si>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</si>
  <si>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</si>
  <si>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</si>
  <si>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</si>
  <si>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</si>
  <si>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</si>
  <si>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</si>
  <si>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</si>
  <si>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</si>
  <si>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</si>
  <si>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</si>
  <si>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</si>
  <si>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</si>
  <si>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</si>
  <si>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</si>
  <si>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</si>
  <si>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</si>
  <si>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</si>
  <si>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</si>
  <si>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</si>
  <si>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</si>
  <si>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</si>
  <si>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</si>
  <si>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</si>
  <si>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</si>
  <si>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</si>
  <si>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</si>
  <si>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</si>
  <si>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</si>
  <si>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</si>
  <si>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</si>
  <si>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</si>
  <si>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</si>
  <si>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</si>
  <si>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</si>
  <si>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</si>
  <si>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</si>
  <si>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</si>
  <si>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</si>
  <si>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</si>
  <si>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</si>
  <si>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</si>
  <si>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</si>
  <si>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</si>
  <si>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</si>
  <si>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</si>
  <si>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</si>
  <si>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</si>
  <si>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</si>
  <si>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</si>
  <si>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</si>
  <si>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</si>
  <si>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</si>
  <si>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</si>
  <si>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</si>
  <si>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</si>
  <si>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</si>
  <si>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</si>
  <si>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</si>
  <si>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</si>
  <si>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</si>
  <si>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</si>
  <si>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</si>
  <si>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</si>
  <si>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</si>
  <si>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</si>
  <si>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</si>
  <si>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</si>
  <si>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</si>
  <si>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</si>
  <si>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</si>
  <si>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</si>
  <si>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</si>
  <si>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</si>
  <si>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</si>
  <si>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</si>
  <si>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</si>
  <si>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</si>
  <si>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</si>
  <si>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</si>
  <si>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</si>
  <si>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</si>
  <si>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</si>
  <si>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</si>
  <si>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</si>
  <si>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</si>
  <si>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</si>
  <si>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</si>
  <si>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</si>
  <si>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</si>
  <si>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</si>
  <si>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</si>
  <si>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</si>
  <si>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</si>
  <si>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</si>
  <si>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</si>
  <si>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</si>
  <si>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</si>
  <si>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</si>
  <si>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</si>
  <si>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</si>
  <si>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</si>
  <si>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</si>
  <si>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</si>
  <si>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</si>
  <si>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</si>
  <si>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</si>
  <si>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</si>
  <si>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</si>
  <si>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</si>
  <si>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</si>
  <si>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</si>
  <si>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</si>
  <si>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</si>
  <si>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</si>
  <si>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</si>
  <si>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</si>
  <si>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</si>
  <si>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</si>
  <si>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</si>
  <si>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</si>
  <si>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</si>
  <si>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</si>
  <si>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</si>
  <si>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</si>
  <si>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</si>
  <si>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</si>
  <si>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</si>
  <si>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</si>
  <si>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</si>
  <si>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</si>
  <si>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</si>
  <si>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</si>
  <si>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</si>
  <si>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</si>
  <si>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</si>
  <si>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</si>
  <si>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</si>
  <si>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</si>
  <si>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</si>
  <si>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</si>
  <si>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</si>
  <si>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</si>
  <si>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</si>
  <si>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</si>
  <si>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</si>
  <si>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</si>
  <si>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</si>
  <si>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</si>
  <si>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</si>
  <si>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</si>
  <si>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</si>
  <si>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</si>
  <si>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</si>
  <si>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</si>
  <si>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</si>
  <si>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</si>
  <si>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</si>
  <si>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</si>
  <si>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</si>
  <si>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</si>
  <si>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</si>
  <si>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</si>
  <si>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</si>
  <si>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</si>
  <si>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</si>
  <si>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</si>
  <si>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</si>
  <si>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</si>
  <si>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</si>
  <si>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</si>
  <si>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</si>
  <si>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</si>
  <si>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</si>
  <si>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</si>
  <si>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</si>
  <si>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</si>
  <si>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</si>
  <si>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</si>
  <si>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</si>
  <si>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</si>
  <si>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</si>
  <si>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</si>
  <si>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</si>
  <si>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</si>
  <si>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</si>
  <si>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</si>
  <si>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</si>
  <si>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</si>
  <si>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</si>
  <si>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</si>
  <si>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</si>
  <si>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</si>
  <si>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</si>
  <si>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</si>
  <si>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</si>
  <si>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</si>
  <si>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</si>
  <si>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</si>
  <si>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</si>
  <si>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</si>
  <si>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</si>
  <si>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</si>
  <si>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</si>
  <si>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</si>
  <si>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</si>
  <si>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</si>
  <si>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</si>
  <si>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</si>
  <si>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</si>
  <si>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</si>
  <si>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</si>
  <si>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</si>
  <si>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</si>
  <si>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</si>
  <si>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</si>
  <si>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</si>
  <si>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</si>
  <si>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</si>
  <si>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</si>
  <si>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</si>
  <si>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</si>
  <si>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</si>
  <si>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</si>
  <si>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</si>
  <si>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</si>
  <si>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</si>
  <si>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</si>
  <si>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</si>
  <si>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</si>
  <si>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</si>
  <si>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</si>
  <si>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</si>
  <si>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</si>
  <si>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</si>
  <si>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</si>
  <si>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</si>
  <si>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</si>
  <si>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</si>
  <si>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</si>
  <si>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</si>
  <si>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</si>
  <si>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</si>
  <si>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</si>
  <si>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</si>
  <si>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</si>
  <si>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</si>
  <si>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</si>
  <si>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</si>
  <si>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</si>
  <si>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</si>
  <si>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</si>
  <si>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</si>
  <si>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</si>
  <si>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</si>
  <si>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</si>
  <si>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</si>
  <si>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</si>
  <si>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</si>
  <si>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</si>
  <si>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</si>
  <si>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</si>
  <si>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</si>
  <si>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</si>
  <si>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</si>
  <si>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</si>
  <si>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</si>
  <si>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</si>
  <si>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</si>
  <si>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</si>
  <si>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</si>
  <si>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</si>
  <si>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</si>
  <si>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</si>
  <si>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</si>
  <si>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</si>
  <si>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</si>
  <si>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</si>
  <si>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</si>
  <si>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</si>
  <si>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</si>
  <si>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</si>
  <si>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</si>
  <si>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</si>
  <si>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</si>
  <si>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</si>
  <si>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</si>
  <si>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</si>
  <si>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</si>
  <si>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</si>
  <si>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</si>
  <si>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</si>
  <si>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</si>
  <si>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</si>
  <si>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</si>
  <si>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</si>
  <si>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</si>
  <si>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</si>
  <si>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</si>
  <si>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</si>
  <si>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</si>
  <si>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</si>
  <si>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</si>
  <si>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</si>
  <si>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</si>
  <si>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</si>
  <si>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</si>
  <si>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</si>
  <si>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</si>
  <si>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</si>
  <si>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</si>
  <si>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</si>
  <si>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</si>
  <si>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</si>
  <si>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</si>
  <si>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</si>
  <si>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</si>
  <si>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</si>
  <si>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</si>
  <si>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</si>
  <si>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</si>
  <si>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</si>
  <si>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</si>
  <si>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</si>
  <si>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</si>
  <si>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</si>
  <si>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</si>
  <si>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</si>
  <si>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</si>
  <si>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</si>
  <si>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</si>
  <si>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</si>
  <si>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</si>
  <si>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</si>
  <si>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</si>
  <si>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</si>
  <si>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</si>
  <si>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</si>
  <si>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</si>
  <si>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</si>
  <si>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</si>
  <si>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</si>
  <si>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</si>
  <si>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</si>
  <si>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</si>
  <si>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</si>
  <si>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</si>
  <si>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</si>
  <si>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</si>
  <si>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</si>
  <si>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</si>
  <si>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</si>
  <si>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</si>
  <si>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</si>
  <si>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</si>
  <si>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</si>
  <si>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</si>
  <si>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</si>
  <si>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</si>
  <si>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</si>
  <si>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</si>
  <si>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</si>
  <si>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</si>
  <si>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</si>
  <si>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</si>
  <si>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</si>
  <si>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</si>
  <si>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</si>
  <si>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</si>
  <si>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</si>
  <si>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</si>
  <si>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</si>
  <si>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</si>
  <si>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</si>
  <si>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</si>
  <si>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</si>
  <si>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</si>
  <si>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</si>
  <si>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</si>
  <si>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</si>
  <si>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</si>
  <si>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</si>
  <si>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</si>
  <si>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</si>
  <si>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</si>
  <si>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</si>
  <si>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</si>
  <si>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</si>
  <si>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</si>
  <si>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</si>
  <si>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</si>
  <si>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</si>
  <si>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</si>
  <si>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</si>
  <si>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</si>
  <si>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</si>
  <si>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</si>
  <si>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</si>
  <si>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</si>
  <si>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</si>
  <si>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</si>
  <si>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</si>
  <si>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</si>
  <si>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</si>
  <si>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</si>
  <si>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</si>
  <si>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</si>
  <si>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</si>
  <si>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</si>
  <si>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</si>
  <si>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</si>
  <si>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</si>
  <si>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</si>
  <si>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</si>
  <si>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</si>
  <si>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</si>
  <si>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</si>
  <si>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</si>
  <si>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</si>
  <si>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</si>
  <si>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</si>
  <si>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</si>
  <si>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</si>
  <si>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</si>
  <si>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</si>
  <si>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</si>
  <si>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</si>
  <si>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</si>
  <si>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</si>
  <si>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</si>
  <si>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</si>
  <si>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</si>
  <si>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</si>
  <si>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</si>
  <si>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</si>
  <si>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</si>
  <si>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</si>
  <si>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</si>
  <si>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</si>
  <si>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</si>
  <si>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</si>
  <si>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</si>
  <si>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</si>
  <si>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</si>
  <si>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</si>
  <si>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</si>
  <si>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</si>
  <si>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</si>
  <si>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</si>
  <si>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</si>
  <si>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</si>
  <si>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</si>
  <si>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</si>
  <si>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</si>
  <si>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</si>
  <si>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</si>
  <si>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</si>
  <si>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</si>
  <si>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</si>
  <si>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</si>
  <si>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</si>
  <si>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</si>
  <si>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</si>
  <si>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</si>
  <si>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</si>
  <si>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</si>
  <si>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</si>
  <si>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</si>
  <si>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</si>
  <si>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</si>
  <si>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</si>
  <si>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</si>
  <si>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</si>
  <si>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</si>
  <si>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</si>
  <si>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</si>
  <si>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</si>
  <si>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</si>
  <si>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</si>
  <si>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</si>
  <si>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</si>
  <si>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</si>
  <si>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</si>
  <si>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</si>
  <si>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</si>
  <si>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</si>
  <si>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</si>
  <si>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</si>
  <si>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</si>
  <si>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</si>
  <si>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</si>
  <si>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</si>
  <si>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</si>
  <si>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</si>
  <si>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</si>
  <si>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</si>
  <si>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</si>
  <si>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</si>
  <si>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</si>
  <si>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</si>
  <si>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</si>
  <si>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</si>
  <si>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</si>
  <si>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</si>
  <si>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</si>
  <si>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</si>
  <si>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</si>
  <si>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</si>
  <si>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</si>
  <si>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</si>
  <si>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</si>
  <si>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</si>
  <si>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</si>
  <si>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</si>
  <si>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</si>
  <si>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</si>
  <si>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</si>
  <si>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</si>
  <si>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</si>
  <si>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</si>
  <si>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</si>
  <si>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</si>
  <si>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</si>
  <si>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</si>
  <si>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</si>
  <si>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</si>
  <si>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</si>
  <si>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</si>
  <si>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</si>
  <si>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</si>
  <si>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</si>
  <si>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</si>
  <si>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</si>
  <si>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</si>
  <si>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</si>
  <si>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</si>
  <si>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</si>
  <si>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</si>
  <si>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</si>
  <si>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</si>
  <si>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</si>
  <si>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</si>
  <si>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</si>
  <si>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</si>
  <si>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</si>
  <si>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</si>
  <si>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</si>
  <si>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</si>
  <si>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</si>
  <si>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</si>
  <si>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</si>
  <si>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</si>
  <si>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</si>
  <si>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</si>
  <si>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</si>
  <si>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</si>
  <si>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</si>
  <si>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</si>
  <si>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</si>
  <si>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</si>
  <si>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</si>
  <si>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</si>
  <si>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</si>
  <si>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</si>
  <si>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</si>
  <si>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</si>
  <si>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</si>
  <si>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</si>
  <si>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</si>
  <si>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</si>
  <si>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</si>
  <si>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</si>
  <si>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</si>
  <si>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</si>
  <si>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</si>
  <si>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</si>
  <si>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</si>
  <si>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</si>
  <si>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</si>
  <si>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</si>
  <si>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</si>
  <si>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</si>
  <si>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</si>
  <si>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</si>
  <si>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</si>
  <si>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</si>
  <si>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</si>
  <si>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</si>
  <si>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</si>
  <si>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</si>
  <si>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</si>
  <si>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</si>
  <si>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</si>
  <si>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</si>
  <si>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</si>
  <si>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</si>
  <si>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</si>
  <si>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</si>
  <si>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</si>
  <si>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</si>
  <si>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</si>
  <si>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</si>
  <si>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</si>
  <si>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</si>
  <si>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</si>
  <si>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</si>
  <si>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</si>
  <si>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</si>
  <si>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</si>
  <si>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</si>
  <si>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</si>
  <si>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</si>
  <si>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</si>
  <si>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</si>
  <si>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</si>
  <si>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</si>
  <si>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</si>
  <si>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</si>
  <si>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</si>
  <si>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</si>
  <si>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</si>
  <si>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</si>
  <si>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</si>
  <si>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</si>
  <si>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</si>
  <si>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</si>
  <si>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</si>
  <si>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</si>
  <si>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</si>
  <si>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</si>
  <si>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</si>
  <si>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</si>
  <si>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</si>
  <si>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</si>
  <si>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</si>
  <si>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</si>
  <si>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</si>
  <si>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</si>
  <si>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</si>
  <si>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</si>
  <si>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</si>
  <si>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</si>
  <si>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</si>
  <si>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</si>
  <si>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</si>
  <si>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</si>
  <si>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</si>
  <si>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</si>
  <si>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</si>
  <si>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</si>
  <si>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</si>
  <si>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</si>
  <si>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</si>
  <si>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</si>
  <si>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</si>
  <si>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</si>
  <si>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</si>
  <si>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</si>
  <si>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</si>
  <si>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</si>
  <si>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</si>
  <si>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</si>
  <si>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</si>
  <si>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</si>
  <si>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</si>
  <si>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</si>
  <si>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</si>
  <si>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</si>
  <si>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</si>
  <si>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</si>
  <si>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</si>
  <si>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</si>
  <si>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</si>
  <si>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</si>
  <si>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</si>
  <si>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</si>
  <si>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</si>
  <si>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</si>
  <si>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</si>
  <si>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</si>
  <si>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</si>
  <si>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</si>
  <si>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</si>
  <si>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</si>
  <si>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</si>
  <si>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</si>
  <si>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</si>
  <si>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</si>
  <si>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</si>
  <si>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</si>
  <si>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</si>
  <si>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</si>
  <si>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</si>
  <si>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</si>
  <si>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</si>
  <si>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</si>
  <si>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</si>
  <si>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</si>
  <si>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</si>
  <si>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</si>
  <si>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</si>
  <si>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</si>
  <si>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</si>
  <si>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</si>
  <si>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</si>
  <si>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</si>
  <si>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</si>
  <si>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</si>
  <si>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</si>
  <si>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</si>
  <si>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</si>
  <si>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</si>
  <si>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</si>
  <si>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</si>
  <si>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</si>
  <si>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</si>
  <si>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</si>
  <si>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</si>
  <si>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</si>
  <si>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</si>
  <si>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</si>
  <si>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</si>
  <si>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</si>
  <si>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</si>
  <si>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</si>
  <si>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</si>
  <si>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</si>
  <si>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</si>
  <si>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</si>
  <si>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</si>
  <si>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</si>
  <si>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</si>
  <si>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</si>
  <si>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</si>
  <si>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</si>
  <si>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</si>
  <si>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</si>
  <si>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</si>
  <si>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</si>
  <si>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</si>
  <si>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</si>
  <si>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</si>
  <si>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</si>
  <si>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</si>
  <si>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</si>
  <si>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</si>
  <si>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</si>
  <si>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</si>
  <si>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</si>
  <si>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</si>
  <si>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</si>
  <si>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</si>
  <si>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</si>
  <si>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</si>
  <si>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</si>
  <si>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</si>
  <si>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</si>
  <si>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</si>
  <si>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</si>
  <si>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</si>
  <si>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</si>
  <si>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</si>
  <si>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</si>
  <si>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</si>
  <si>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</si>
  <si>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</si>
  <si>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</si>
  <si>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</si>
  <si>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</si>
  <si>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</si>
  <si>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</si>
  <si>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</si>
  <si>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</si>
  <si>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</si>
  <si>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</si>
  <si>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</si>
  <si>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</si>
  <si>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</si>
  <si>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</si>
  <si>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</si>
  <si>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</si>
  <si>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</si>
  <si>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</si>
  <si>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</si>
  <si>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</si>
  <si>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</si>
  <si>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</si>
  <si>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</si>
  <si>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</si>
  <si>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</si>
  <si>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</si>
  <si>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</si>
  <si>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</si>
  <si>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</si>
  <si>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</si>
  <si>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</si>
  <si>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</si>
  <si>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</si>
  <si>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</si>
  <si>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</si>
  <si>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</si>
  <si>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</si>
  <si>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</si>
  <si>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</si>
  <si>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</si>
  <si>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</si>
  <si>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</si>
  <si>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</si>
  <si>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</si>
  <si>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</si>
  <si>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</si>
  <si>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</si>
  <si>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</si>
  <si>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</si>
  <si>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</si>
  <si>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</si>
  <si>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</si>
  <si>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</si>
  <si>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</si>
  <si>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</si>
  <si>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</si>
  <si>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</si>
  <si>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</si>
  <si>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</si>
  <si>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</si>
  <si>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</si>
  <si>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</si>
  <si>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</si>
  <si>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</si>
  <si>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</si>
  <si>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</si>
  <si>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</si>
  <si>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</si>
  <si>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</si>
  <si>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</si>
  <si>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</si>
  <si>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</si>
  <si>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</si>
  <si>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</si>
  <si>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</si>
  <si>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</si>
  <si>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</si>
  <si>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</si>
  <si>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</si>
  <si>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</si>
  <si>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</si>
  <si>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</si>
  <si>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</si>
  <si>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</si>
  <si>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</si>
  <si>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</si>
  <si>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</si>
  <si>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</si>
  <si>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</si>
  <si>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</si>
  <si>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</si>
  <si>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</si>
  <si>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</si>
  <si>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</si>
  <si>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</si>
  <si>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</si>
  <si>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</si>
  <si>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</si>
  <si>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</si>
  <si>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</si>
  <si>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</si>
  <si>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</si>
  <si>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</si>
  <si>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</si>
  <si>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</si>
  <si>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</si>
  <si>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</si>
  <si>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</si>
  <si>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</si>
  <si>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</si>
  <si>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</si>
  <si>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</si>
  <si>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</si>
  <si>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</si>
  <si>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</si>
  <si>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</si>
  <si>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</si>
  <si>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</si>
  <si>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</si>
  <si>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</si>
  <si>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</si>
  <si>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</si>
  <si>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</si>
  <si>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</si>
  <si>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</si>
  <si>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</si>
  <si>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</si>
  <si>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</si>
  <si>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</si>
  <si>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</si>
  <si>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</si>
  <si>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</si>
  <si>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</si>
  <si>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</si>
  <si>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</si>
  <si>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</si>
  <si>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</si>
  <si>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</si>
  <si>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</si>
  <si>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</si>
  <si>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</si>
  <si>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</si>
  <si>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</si>
  <si>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</si>
  <si>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</si>
  <si>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</si>
  <si>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</si>
  <si>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</si>
  <si>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</si>
  <si>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</si>
  <si>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</si>
  <si>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</si>
  <si>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</si>
  <si>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</si>
  <si>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</si>
  <si>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</si>
  <si>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</si>
  <si>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</si>
  <si>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</si>
  <si>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</si>
  <si>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</si>
  <si>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</si>
  <si>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</si>
  <si>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</si>
  <si>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</si>
  <si>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</si>
  <si>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</si>
  <si>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</si>
  <si>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</si>
  <si>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</si>
  <si>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</si>
  <si>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</si>
  <si>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</si>
  <si>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</si>
  <si>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</si>
  <si>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</si>
  <si>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</si>
  <si>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</si>
  <si>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</si>
  <si>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</si>
  <si>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</si>
  <si>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</si>
  <si>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</si>
  <si>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</si>
  <si>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</si>
  <si>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</si>
  <si>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</si>
  <si>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</si>
  <si>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</si>
  <si>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</si>
  <si>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</si>
  <si>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</si>
  <si>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</si>
  <si>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</si>
  <si>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</si>
  <si>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</si>
  <si>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</si>
  <si>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</si>
  <si>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</si>
  <si>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</si>
  <si>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</si>
  <si>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</si>
  <si>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</si>
  <si>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</si>
  <si>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</si>
  <si>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</si>
  <si>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</si>
  <si>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</si>
  <si>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</si>
  <si>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</si>
  <si>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</si>
  <si>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</si>
  <si>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</si>
  <si>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</si>
  <si>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</si>
  <si>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</si>
  <si>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</si>
  <si>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</si>
  <si>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</si>
  <si>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</si>
  <si>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</si>
  <si>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</si>
  <si>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</si>
  <si>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</si>
  <si>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</si>
  <si>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</si>
  <si>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</si>
  <si>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</si>
  <si>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</si>
  <si>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</si>
  <si>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</si>
  <si>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</si>
  <si>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</si>
  <si>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</si>
  <si>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</si>
  <si>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</si>
  <si>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</si>
  <si>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</si>
  <si>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</si>
  <si>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</si>
  <si>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</si>
  <si>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</si>
  <si>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</si>
  <si>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</si>
  <si>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</si>
  <si>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</si>
  <si>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</si>
  <si>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</si>
  <si>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</si>
  <si>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</si>
  <si>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</si>
  <si>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</si>
  <si>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</si>
  <si>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</si>
  <si>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</si>
  <si>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</si>
  <si>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</si>
  <si>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</si>
  <si>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</si>
  <si>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</si>
  <si>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</si>
  <si>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</si>
  <si>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</si>
  <si>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</si>
  <si>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</si>
  <si>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</si>
  <si>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</si>
  <si>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</si>
  <si>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</si>
  <si>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</si>
  <si>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</si>
  <si>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</si>
  <si>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</si>
  <si>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</si>
  <si>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</si>
  <si>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</si>
  <si>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</si>
  <si>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</si>
  <si>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</si>
  <si>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</si>
  <si>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</si>
  <si>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</si>
  <si>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</si>
  <si>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</si>
  <si>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</si>
  <si>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</si>
  <si>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</si>
  <si>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</si>
  <si>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</si>
  <si>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</si>
  <si>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</si>
  <si>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</si>
  <si>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</si>
  <si>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</si>
  <si>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</si>
  <si>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</si>
  <si>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</si>
  <si>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</si>
  <si>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</si>
  <si>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</si>
  <si>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</si>
  <si>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</si>
  <si>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</si>
  <si>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</si>
  <si>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</si>
  <si>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</si>
  <si>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</si>
  <si>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</si>
  <si>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</si>
  <si>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</si>
  <si>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</si>
  <si>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</si>
  <si>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</si>
  <si>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</si>
  <si>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</si>
  <si>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</si>
  <si>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</si>
  <si>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</si>
  <si>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</si>
  <si>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</si>
  <si>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</si>
  <si>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</si>
  <si>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</si>
  <si>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</si>
  <si>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</si>
  <si>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</si>
  <si>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</si>
  <si>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</si>
  <si>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</si>
  <si>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</si>
  <si>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</si>
  <si>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</si>
  <si>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</si>
  <si>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</si>
  <si>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</si>
  <si>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</si>
  <si>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</si>
  <si>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</si>
  <si>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</si>
  <si>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</si>
  <si>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</si>
  <si>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</si>
  <si>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</si>
  <si>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</si>
  <si>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</si>
  <si>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</si>
  <si>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</si>
  <si>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</si>
  <si>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</si>
  <si>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</si>
  <si>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</si>
  <si>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</si>
  <si>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</si>
  <si>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</si>
  <si>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</si>
  <si>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</si>
  <si>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</si>
  <si>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</si>
  <si>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</si>
  <si>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</si>
  <si>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</si>
  <si>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</si>
  <si>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</si>
  <si>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</si>
  <si>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</si>
  <si>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</si>
  <si>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</si>
  <si>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</si>
  <si>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</si>
  <si>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</si>
  <si>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</si>
  <si>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</si>
  <si>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</si>
  <si>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</si>
  <si>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</si>
  <si>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</si>
  <si>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</si>
  <si>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</si>
  <si>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</si>
  <si>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</si>
  <si>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</si>
  <si>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</si>
  <si>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</si>
  <si>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</si>
  <si>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</si>
  <si>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</si>
  <si>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</si>
  <si>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</si>
  <si>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</si>
  <si>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</si>
  <si>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</si>
  <si>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</si>
  <si>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</si>
  <si>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</si>
  <si>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</si>
  <si>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</si>
  <si>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</si>
  <si>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</si>
  <si>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</si>
  <si>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</si>
  <si>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</si>
  <si>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</si>
  <si>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</si>
  <si>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</si>
  <si>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</si>
  <si>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</si>
  <si>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</si>
  <si>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</si>
  <si>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</si>
  <si>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</si>
  <si>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</si>
  <si>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</si>
  <si>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</si>
  <si>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</si>
  <si>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</si>
  <si>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</si>
  <si>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</si>
  <si>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</si>
  <si>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</si>
  <si>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</si>
  <si>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</si>
  <si>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</si>
  <si>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</si>
  <si>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</si>
  <si>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</si>
  <si>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</si>
  <si>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</si>
  <si>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</si>
  <si>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</si>
  <si>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</si>
  <si>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</si>
  <si>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</si>
  <si>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</si>
  <si>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</si>
  <si>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</si>
  <si>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</si>
  <si>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</si>
  <si>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</si>
  <si>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</si>
  <si>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</si>
  <si>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</si>
  <si>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</si>
  <si>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</si>
  <si>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</si>
  <si>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</si>
  <si>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</si>
  <si>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</si>
  <si>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</si>
  <si>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</si>
  <si>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</si>
  <si>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</si>
  <si>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</si>
  <si>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</si>
  <si>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</si>
  <si>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</si>
  <si>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</si>
  <si>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</si>
  <si>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</si>
  <si>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</si>
  <si>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</si>
  <si>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</si>
  <si>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</si>
  <si>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</si>
  <si>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</si>
  <si>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</si>
  <si>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</si>
  <si>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</si>
  <si>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</si>
  <si>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</si>
  <si>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</si>
  <si>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</si>
  <si>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</si>
  <si>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</si>
  <si>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</si>
  <si>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</si>
  <si>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</si>
  <si>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</si>
  <si>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</si>
  <si>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</si>
  <si>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</si>
  <si>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</si>
  <si>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</si>
  <si>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</si>
  <si>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</si>
  <si>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</si>
  <si>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</si>
  <si>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</si>
  <si>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</si>
  <si>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</si>
  <si>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</si>
  <si>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</si>
  <si>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</si>
  <si>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</si>
  <si>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</si>
  <si>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</si>
  <si>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</si>
  <si>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</si>
  <si>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</si>
  <si>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</si>
  <si>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</si>
  <si>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</si>
  <si>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</si>
  <si>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</si>
  <si>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</si>
  <si>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</si>
  <si>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</si>
  <si>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</si>
  <si>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</si>
  <si>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</si>
  <si>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</si>
  <si>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</si>
  <si>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</si>
  <si>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</si>
  <si>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</si>
  <si>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</si>
  <si>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</si>
  <si>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</si>
  <si>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</si>
  <si>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</si>
  <si>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</si>
  <si>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</si>
  <si>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</si>
  <si>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</si>
  <si>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</si>
  <si>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</si>
  <si>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</si>
  <si>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</si>
  <si>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</si>
  <si>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</si>
  <si>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</si>
  <si>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</si>
  <si>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</si>
  <si>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</si>
  <si>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</si>
  <si>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</si>
  <si>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</si>
  <si>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</si>
  <si>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</si>
  <si>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</si>
  <si>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</si>
  <si>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</si>
  <si>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</si>
  <si>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</si>
  <si>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</si>
  <si>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</si>
  <si>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</si>
  <si>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</si>
  <si>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</si>
  <si>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</si>
  <si>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</si>
  <si>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</si>
  <si>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</si>
  <si>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</si>
  <si>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</si>
  <si>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</si>
  <si>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</si>
  <si>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</si>
  <si>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</si>
  <si>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</si>
  <si>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</si>
  <si>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</si>
  <si>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</si>
  <si>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</si>
  <si>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</si>
  <si>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</si>
  <si>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</si>
  <si>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</si>
  <si>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</si>
  <si>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</si>
  <si>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</si>
  <si>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</si>
  <si>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</si>
  <si>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</si>
  <si>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</si>
  <si>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</si>
  <si>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</si>
  <si>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</si>
  <si>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</si>
  <si>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</si>
  <si>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</si>
  <si>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</si>
  <si>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</si>
  <si>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</si>
  <si>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</si>
  <si>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</si>
  <si>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</si>
  <si>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</si>
  <si>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</si>
  <si>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</si>
  <si>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</si>
  <si>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</si>
  <si>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</si>
  <si>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</si>
  <si>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</si>
  <si>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</si>
  <si>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</si>
  <si>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</si>
  <si>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</si>
  <si>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</si>
  <si>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</si>
  <si>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</si>
  <si>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</si>
  <si>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</si>
  <si>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</si>
  <si>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</si>
  <si>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</si>
  <si>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</si>
  <si>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</si>
  <si>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</si>
  <si>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</si>
  <si>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</si>
  <si>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</si>
  <si>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</si>
  <si>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</si>
  <si>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</si>
  <si>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</si>
  <si>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</si>
  <si>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</si>
  <si>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</si>
  <si>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</si>
  <si>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</si>
  <si>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</si>
  <si>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</si>
  <si>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</si>
  <si>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</si>
  <si>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</si>
  <si>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</si>
  <si>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</si>
  <si>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</si>
  <si>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</si>
  <si>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</si>
  <si>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</si>
  <si>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</si>
  <si>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</si>
  <si>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</si>
  <si>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</si>
  <si>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</si>
  <si>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</si>
  <si>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</si>
  <si>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</si>
  <si>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</si>
  <si>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</si>
  <si>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</si>
  <si>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</si>
  <si>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</si>
  <si>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</si>
  <si>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</si>
  <si>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</si>
  <si>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</si>
  <si>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</si>
  <si>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</si>
  <si>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</si>
  <si>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</si>
  <si>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</si>
  <si>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</si>
  <si>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</si>
  <si>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</si>
  <si>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</si>
  <si>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</si>
  <si>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</si>
  <si>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</si>
  <si>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</si>
  <si>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</si>
  <si>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</si>
  <si>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</si>
  <si>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</si>
  <si>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</si>
  <si>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</si>
  <si>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</si>
  <si>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</si>
  <si>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</si>
  <si>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</si>
  <si>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</si>
  <si>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</si>
  <si>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</si>
  <si>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</si>
  <si>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</si>
  <si>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</si>
  <si>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</si>
  <si>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</si>
  <si>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</si>
  <si>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</si>
  <si>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</si>
  <si>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</si>
  <si>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</si>
  <si>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</si>
  <si>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</si>
  <si>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</si>
  <si>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</si>
  <si>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</si>
  <si>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</si>
  <si>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</si>
  <si>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</si>
  <si>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</si>
  <si>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</si>
  <si>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</si>
  <si>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</si>
  <si>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</si>
  <si>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</si>
  <si>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</si>
  <si>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</si>
  <si>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</si>
  <si>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</si>
  <si>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</si>
  <si>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</si>
  <si>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</si>
  <si>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</si>
  <si>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</si>
  <si>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</si>
  <si>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</si>
  <si>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</si>
  <si>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</si>
  <si>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</si>
  <si>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</si>
  <si>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</si>
  <si>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</si>
  <si>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</si>
  <si>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</si>
  <si>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</si>
  <si>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</si>
  <si>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</si>
  <si>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</si>
  <si>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</si>
  <si>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</si>
  <si>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</si>
  <si>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</si>
  <si>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</si>
  <si>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</si>
  <si>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</si>
  <si>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</si>
  <si>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</si>
  <si>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</si>
  <si>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</si>
  <si>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</si>
  <si>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</si>
  <si>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</si>
  <si>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</si>
  <si>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</si>
  <si>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</si>
  <si>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</si>
  <si>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</si>
  <si>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</si>
  <si>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</si>
  <si>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</si>
  <si>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</si>
  <si>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</si>
  <si>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</si>
  <si>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</si>
  <si>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</si>
  <si>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</si>
  <si>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</si>
  <si>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</si>
  <si>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</si>
  <si>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</si>
  <si>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</si>
  <si>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</si>
  <si>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</si>
  <si>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</si>
  <si>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</si>
  <si>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</si>
  <si>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</si>
  <si>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</si>
  <si>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</si>
  <si>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</si>
  <si>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</si>
  <si>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</si>
  <si>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</si>
  <si>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</si>
  <si>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</si>
  <si>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</si>
  <si>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</si>
  <si>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</si>
  <si>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</si>
  <si>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</si>
  <si>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</si>
  <si>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</si>
  <si>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</si>
  <si>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</si>
  <si>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</si>
  <si>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</si>
  <si>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</si>
  <si>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</si>
  <si>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</si>
  <si>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</si>
  <si>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</si>
  <si>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</si>
  <si>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</si>
  <si>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</si>
  <si>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</si>
  <si>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</si>
  <si>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</si>
  <si>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</si>
  <si>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</si>
  <si>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</si>
  <si>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</si>
  <si>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</si>
  <si>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</si>
  <si>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</si>
  <si>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</si>
  <si>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</si>
  <si>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</si>
  <si>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</si>
  <si>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</si>
  <si>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</si>
  <si>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</si>
  <si>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</si>
  <si>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</si>
  <si>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</si>
  <si>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</si>
  <si>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</si>
  <si>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</si>
  <si>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</si>
  <si>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</si>
  <si>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</si>
  <si>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</si>
  <si>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</si>
  <si>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</si>
  <si>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</si>
  <si>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</si>
  <si>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</si>
  <si>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</si>
  <si>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</si>
  <si>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</si>
  <si>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</si>
  <si>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</si>
  <si>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</si>
  <si>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</si>
  <si>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</si>
  <si>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</si>
  <si>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</si>
  <si>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</si>
  <si>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</si>
  <si>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</si>
  <si>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</si>
  <si>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</si>
  <si>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</si>
  <si>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</si>
  <si>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</si>
  <si>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</si>
  <si>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</si>
  <si>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</si>
  <si>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</si>
  <si>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</si>
  <si>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</si>
  <si>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</si>
  <si>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</si>
  <si>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</si>
  <si>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</si>
  <si>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</si>
  <si>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</si>
  <si>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</si>
  <si>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</si>
  <si>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</si>
  <si>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</si>
  <si>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</si>
  <si>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</si>
  <si>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</si>
  <si>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</si>
  <si>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</si>
  <si>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</si>
  <si>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</si>
  <si>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</si>
  <si>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</si>
  <si>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</si>
  <si>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</si>
  <si>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</si>
  <si>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</si>
  <si>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</si>
  <si>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</si>
  <si>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</si>
  <si>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</si>
  <si>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</si>
  <si>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</si>
  <si>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</si>
  <si>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</si>
  <si>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</si>
  <si>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</si>
  <si>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</si>
  <si>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</si>
  <si>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</si>
  <si>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</si>
  <si>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</si>
  <si>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</si>
  <si>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</si>
  <si>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</si>
  <si>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</si>
  <si>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</si>
  <si>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</si>
  <si>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</si>
  <si>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</si>
  <si>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</si>
  <si>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</si>
  <si>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</si>
  <si>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</si>
  <si>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</si>
  <si>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</si>
  <si>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</si>
  <si>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</si>
  <si>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</si>
  <si>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</si>
  <si>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</si>
  <si>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</si>
  <si>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</si>
  <si>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</si>
  <si>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</si>
  <si>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</si>
  <si>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</si>
  <si>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</si>
  <si>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</si>
  <si>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</si>
  <si>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</si>
  <si>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</si>
  <si>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</si>
  <si>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</si>
  <si>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</si>
  <si>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</si>
  <si>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</si>
  <si>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</si>
  <si>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</si>
  <si>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</si>
  <si>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</si>
  <si>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</si>
  <si>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</si>
  <si>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</si>
  <si>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</si>
  <si>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</si>
  <si>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</si>
  <si>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</si>
  <si>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</si>
  <si>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</si>
  <si>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</si>
  <si>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</si>
  <si>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</si>
  <si>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</si>
  <si>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</si>
  <si>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</si>
  <si>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</si>
  <si>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</si>
  <si>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</si>
  <si>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</si>
  <si>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</si>
  <si>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</si>
  <si>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</si>
  <si>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</si>
  <si>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</si>
  <si>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</si>
  <si>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</si>
  <si>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</si>
  <si>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</si>
  <si>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</si>
  <si>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</si>
  <si>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</si>
  <si>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</si>
  <si>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</si>
  <si>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</si>
  <si>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</si>
  <si>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</si>
  <si>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</si>
  <si>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</si>
  <si>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</si>
  <si>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</si>
  <si>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</si>
  <si>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</si>
  <si>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</si>
  <si>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</si>
  <si>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</si>
  <si>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</si>
  <si>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</si>
  <si>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</si>
  <si>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</si>
  <si>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</si>
  <si>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</si>
  <si>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</si>
  <si>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</si>
  <si>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</si>
  <si>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</si>
  <si>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</si>
  <si>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</si>
  <si>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</si>
  <si>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</si>
  <si>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</si>
  <si>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</si>
  <si>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</si>
  <si>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</si>
  <si>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</si>
  <si>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</si>
  <si>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</si>
  <si>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</si>
  <si>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</si>
  <si>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</si>
  <si>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</si>
  <si>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</si>
  <si>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</si>
  <si>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</si>
  <si>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</si>
  <si>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</si>
  <si>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</si>
  <si>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</si>
  <si>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</si>
  <si>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</si>
  <si>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</si>
  <si>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</si>
  <si>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</si>
  <si>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</si>
  <si>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</si>
  <si>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</si>
  <si>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</si>
  <si>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</si>
  <si>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</si>
  <si>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</si>
  <si>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</si>
  <si>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</si>
  <si>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</si>
  <si>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</si>
  <si>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</si>
  <si>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</si>
  <si>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</si>
  <si>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</si>
  <si>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</si>
  <si>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</si>
  <si>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</si>
  <si>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</si>
  <si>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</si>
  <si>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</si>
  <si>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</si>
  <si>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</si>
  <si>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</si>
  <si>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</si>
  <si>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</si>
  <si>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</si>
  <si>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</si>
  <si>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</si>
  <si>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</si>
  <si>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</si>
  <si>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</si>
  <si>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</si>
  <si>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</si>
  <si>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</si>
  <si>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</si>
  <si>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</si>
  <si>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</si>
  <si>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</si>
  <si>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</si>
  <si>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</si>
  <si>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</si>
  <si>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</si>
  <si>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</si>
  <si>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</si>
  <si>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</si>
  <si>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</si>
  <si>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</si>
  <si>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</si>
  <si>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</si>
  <si>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</si>
  <si>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</si>
  <si>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</si>
  <si>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</si>
  <si>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</si>
  <si>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</si>
  <si>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</si>
  <si>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</si>
  <si>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</si>
  <si>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</si>
  <si>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</si>
  <si>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</si>
  <si>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</si>
  <si>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</si>
  <si>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</si>
  <si>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</si>
  <si>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</si>
  <si>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</si>
  <si>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</si>
  <si>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</si>
  <si>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</si>
  <si>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</si>
  <si>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</si>
  <si>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</si>
  <si>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</si>
  <si>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</si>
  <si>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</si>
  <si>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</si>
  <si>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</si>
  <si>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</si>
  <si>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</si>
  <si>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</si>
  <si>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</si>
  <si>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</si>
  <si>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</si>
  <si>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</si>
  <si>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</si>
  <si>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</si>
  <si>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</si>
  <si>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</si>
  <si>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</si>
  <si>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</si>
  <si>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</si>
  <si>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</si>
  <si>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</si>
  <si>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</si>
  <si>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</si>
  <si>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</si>
  <si>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</si>
  <si>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</si>
  <si>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</si>
  <si>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</si>
  <si>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</si>
  <si>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</si>
  <si>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</si>
  <si>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</si>
  <si>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</si>
  <si>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</si>
  <si>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</si>
  <si>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</si>
  <si>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</si>
  <si>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</si>
  <si>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</si>
  <si>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</si>
  <si>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</si>
  <si>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</si>
  <si>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</si>
  <si>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</si>
  <si>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</si>
  <si>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</si>
  <si>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</si>
  <si>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</si>
  <si>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</si>
  <si>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</si>
  <si>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</si>
  <si>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</si>
  <si>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</si>
  <si>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</si>
  <si>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</si>
  <si>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</si>
  <si>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</si>
  <si>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</si>
  <si>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</si>
  <si>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</si>
  <si>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</si>
  <si>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</si>
  <si>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</si>
  <si>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</si>
  <si>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</si>
  <si>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</si>
  <si>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</si>
  <si>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</si>
  <si>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</si>
  <si>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</si>
  <si>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</si>
  <si>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</si>
  <si>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</si>
  <si>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</si>
  <si>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</si>
  <si>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</si>
  <si>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</si>
  <si>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</si>
  <si>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</si>
  <si>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</si>
  <si>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</si>
  <si>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</si>
  <si>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</si>
  <si>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</si>
  <si>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</si>
  <si>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</si>
  <si>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</si>
  <si>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</si>
  <si>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</si>
  <si>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</si>
  <si>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</si>
  <si>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</si>
  <si>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</si>
  <si>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</si>
  <si>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</si>
  <si>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</si>
  <si>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</si>
  <si>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</si>
  <si>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</si>
  <si>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</si>
  <si>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</si>
  <si>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SERVIÇOS</t>
  </si>
  <si>
    <t>DIVERSOS</t>
  </si>
  <si>
    <t>Placa da obra (2,00 X 1,20 m)</t>
  </si>
  <si>
    <t>PINTURAS</t>
  </si>
  <si>
    <t>Silicone para vedação (insumo)</t>
  </si>
  <si>
    <t>Lixamento de estrutura metálica existente</t>
  </si>
  <si>
    <t>Pintura com tinta elastomérica (acrílica emborrachada) própria para paredes externas, duas demãos, incluso lixamento e limpexa de superfície</t>
  </si>
  <si>
    <t>Pintura interna, em latex PVA, tinta de primeira linha, duas demãos</t>
  </si>
  <si>
    <t>Lixamento de alvenaria interna ou abertura para aplicação de pintura</t>
  </si>
  <si>
    <t>Pintura de esquadrias internas em tinta esmalte fosco para madeira, três de mãos</t>
  </si>
  <si>
    <t>Verniz sintético brilhante, aplicado em parede de pedra basalto, duas demãos</t>
  </si>
  <si>
    <t>Aplicação de massa acrílica para fissuras, conforme descrito em memorial</t>
  </si>
  <si>
    <t>Impermeabilização telhado com manta líquida, nas lajes dos banheiros anexos</t>
  </si>
  <si>
    <t>Mão de obra para vedação das portas e janelas externas com silicone PU que aceite pintura</t>
  </si>
  <si>
    <t>Pintura corrimão e guarda-corpo em tinta esmalte de primeira linha, duas demãos</t>
  </si>
  <si>
    <t>Pintura em estrutura metálica em tinta esmalte de primeira linha, cor preta, duas demãos</t>
  </si>
  <si>
    <t>ADEQUAÇÕES</t>
  </si>
  <si>
    <t>Rufo metálico, em laje de banheiros anexos</t>
  </si>
  <si>
    <t>Serviço de encanador, revisar instalação hidráulica e realizar pequenos consertos onde há vazamentos.</t>
  </si>
  <si>
    <t>Serviço de eletricista, para consertos na fiação eletrica, revisão de fiação e passagem correta de cabos de lógica ou eletricos.</t>
  </si>
  <si>
    <t>SERVIÇOS GERAIS</t>
  </si>
  <si>
    <t xml:space="preserve">Desmonte da rampa e piso de concreto </t>
  </si>
  <si>
    <t>Calçada em basalto regular, retalhada</t>
  </si>
  <si>
    <t>Andaime, serviços de montagem e desmontagem</t>
  </si>
  <si>
    <t>Lavagem para pintura do prédio e lavagem nas calçadas no entorno ao final da obra</t>
  </si>
  <si>
    <t>COMP. 02</t>
  </si>
  <si>
    <t>COMP. 04</t>
  </si>
  <si>
    <t>COMP. 03</t>
  </si>
  <si>
    <t>COMP 03</t>
  </si>
  <si>
    <t>MANUTENÇÃO E PINTURA INTERNA E EXTERNA DE UBS DE LAJEADO BONITO</t>
  </si>
  <si>
    <t>MUNICIPIO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</si>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</sst>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 applyFont="0" applyFill="0" applyBorder="0" applyAlignment="0" applyProtection="0"/>
  </cellStyleXfs>
  <cellXfs count="24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2" xfId="49" xr:uid="{00000000-0005-0000-0000-000027000000}"/>
    <cellStyle name="Separador de milhares 3" xfId="6" xr:uid="{00000000-0005-0000-0000-000028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2" t="s">
        <v>3753</v>
      </c>
      <c r="B1" s="183"/>
      <c r="C1" s="183"/>
      <c r="D1" s="183"/>
      <c r="E1" s="183"/>
      <c r="F1" s="183"/>
      <c r="G1" s="184"/>
    </row>
    <row r="2" spans="1:8" s="92" customFormat="1" ht="15.75" thickBot="1" x14ac:dyDescent="0.3">
      <c r="A2" s="46" t="s">
        <v>161</v>
      </c>
      <c r="B2" s="188" t="s">
        <v>4</v>
      </c>
      <c r="C2" s="188"/>
      <c r="D2" s="76" t="s">
        <v>162</v>
      </c>
      <c r="E2" s="112">
        <v>12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89" t="s">
        <v>4000</v>
      </c>
      <c r="C3" s="189"/>
      <c r="D3" s="189"/>
      <c r="E3" s="189"/>
      <c r="F3" s="189"/>
      <c r="G3" s="190"/>
    </row>
    <row r="4" spans="1:8" s="92" customFormat="1" ht="15.75" thickBot="1" x14ac:dyDescent="0.3">
      <c r="A4" s="46" t="s">
        <v>175</v>
      </c>
      <c r="B4" s="191" t="s">
        <v>4001</v>
      </c>
      <c r="C4" s="191"/>
      <c r="D4" s="191"/>
      <c r="E4" s="192"/>
      <c r="F4" s="47" t="s">
        <v>179</v>
      </c>
      <c r="G4" s="124" t="s">
        <v>4002</v>
      </c>
    </row>
    <row r="5" spans="1:8" s="92" customFormat="1" ht="15.75" thickBot="1" x14ac:dyDescent="0.3">
      <c r="A5" s="46" t="s">
        <v>3787</v>
      </c>
      <c r="B5" s="127" t="s">
        <v>170</v>
      </c>
      <c r="C5" s="177" t="s">
        <v>3958</v>
      </c>
      <c r="D5" s="177"/>
      <c r="E5" s="177"/>
      <c r="F5" s="193"/>
      <c r="G5" s="194"/>
    </row>
    <row r="6" spans="1:8" s="94" customFormat="1" ht="15.75" thickBot="1" x14ac:dyDescent="0.3">
      <c r="A6" s="46" t="s">
        <v>155</v>
      </c>
      <c r="B6" s="78">
        <f>'Orçamento-base'!C6</f>
        <v>54186.770000000004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20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5" t="s">
        <v>3751</v>
      </c>
      <c r="B11" s="186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5"/>
      <c r="B12" s="187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abSelected="1" workbookViewId="0">
      <selection activeCell="M15" sqref="M1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199" t="s">
        <v>3676</v>
      </c>
      <c r="B1" s="200"/>
      <c r="C1" s="200"/>
      <c r="D1" s="200"/>
      <c r="E1" s="200"/>
      <c r="F1" s="200"/>
      <c r="G1" s="200"/>
      <c r="H1" s="200"/>
      <c r="I1" s="200"/>
      <c r="J1" s="200"/>
      <c r="K1" s="201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2" t="str">
        <f>IF(Identificação!B2=0,"",Identificação!B2)</f>
        <v>Convite</v>
      </c>
      <c r="D2" s="202"/>
      <c r="E2" s="202"/>
      <c r="F2" s="202"/>
      <c r="G2" s="202"/>
      <c r="H2" s="43" t="s">
        <v>151</v>
      </c>
      <c r="I2" s="44">
        <f>IF(Identificação!E2=0,"",Identificação!E2)</f>
        <v>12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8" t="s">
        <v>153</v>
      </c>
      <c r="B3" s="209"/>
      <c r="C3" s="210" t="str">
        <f>IF(Identificação!B3=0,"",Identificação!B3)</f>
        <v>MANUTENÇÃO E PINTURA INTERNA E EXTERNA DE UBS DE LAJEADO BONITO</v>
      </c>
      <c r="D3" s="210"/>
      <c r="E3" s="210"/>
      <c r="F3" s="210"/>
      <c r="G3" s="210"/>
      <c r="H3" s="210"/>
      <c r="I3" s="210"/>
      <c r="J3" s="210"/>
      <c r="K3" s="211"/>
      <c r="L3" s="144"/>
      <c r="M3" s="144"/>
    </row>
    <row r="4" spans="1:18" s="45" customFormat="1" ht="15.75" thickBot="1" x14ac:dyDescent="0.3">
      <c r="A4" s="46" t="s">
        <v>176</v>
      </c>
      <c r="B4" s="47"/>
      <c r="C4" s="204" t="str">
        <f>IF(Identificação!B4=0,"",Identificação!B4)</f>
        <v>MUNICIPIO DE COTIPORÃ</v>
      </c>
      <c r="D4" s="204"/>
      <c r="E4" s="204"/>
      <c r="F4" s="204"/>
      <c r="G4" s="204"/>
      <c r="H4" s="204"/>
      <c r="I4" s="204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4" t="str">
        <f>IF(Identificação!B5=0,"",Identificação!B5)</f>
        <v>Obras e Serviços de Engenharia</v>
      </c>
      <c r="D5" s="204"/>
      <c r="E5" s="204"/>
      <c r="F5" s="204"/>
      <c r="G5" s="205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6">
        <f>SUMIFS(K12:K39953,B12:B39953,"&gt;0",K12:K39953,"&lt;&gt;0")</f>
        <v>54186.770000000004</v>
      </c>
      <c r="D6" s="206"/>
      <c r="E6" s="206"/>
      <c r="F6" s="206"/>
      <c r="G6" s="207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9" t="s">
        <v>3762</v>
      </c>
      <c r="B10" s="219" t="s">
        <v>3760</v>
      </c>
      <c r="C10" s="219" t="s">
        <v>3761</v>
      </c>
      <c r="D10" s="195" t="s">
        <v>3675</v>
      </c>
      <c r="E10" s="221" t="s">
        <v>168</v>
      </c>
      <c r="F10" s="197" t="s">
        <v>3674</v>
      </c>
      <c r="G10" s="195" t="s">
        <v>156</v>
      </c>
      <c r="H10" s="216" t="s">
        <v>165</v>
      </c>
      <c r="I10" s="217"/>
      <c r="J10" s="217"/>
      <c r="K10" s="217"/>
      <c r="L10" s="217"/>
      <c r="M10" s="218"/>
      <c r="N10" s="212" t="s">
        <v>177</v>
      </c>
      <c r="O10" s="213"/>
      <c r="P10" s="214" t="s">
        <v>178</v>
      </c>
      <c r="Q10" s="215"/>
      <c r="R10" s="203" t="s">
        <v>3678</v>
      </c>
    </row>
    <row r="11" spans="1:18" s="40" customFormat="1" ht="45" x14ac:dyDescent="0.25">
      <c r="A11" s="220"/>
      <c r="B11" s="220"/>
      <c r="C11" s="220"/>
      <c r="D11" s="196"/>
      <c r="E11" s="222"/>
      <c r="F11" s="198"/>
      <c r="G11" s="196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3"/>
    </row>
    <row r="12" spans="1:18" x14ac:dyDescent="0.25">
      <c r="A12" s="113"/>
      <c r="B12" s="88" t="str">
        <f>IF(AND(G12&lt;&gt;"",H12&gt;0,I12&lt;&gt;"",J12&lt;&gt;0,K12&lt;&gt;0),COUNT($B$11:B11)+1,"")</f>
        <v/>
      </c>
      <c r="C12" s="72"/>
      <c r="D12" s="141"/>
      <c r="E12" s="180"/>
      <c r="F12" s="107"/>
      <c r="G12" s="66" t="s">
        <v>3971</v>
      </c>
      <c r="H12" s="174"/>
      <c r="I12" s="166"/>
      <c r="J12" s="174"/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 t="str">
        <f>IF(AND(G13&lt;&gt;"",H13&gt;0,I13&lt;&gt;"",J13&lt;&gt;0,K13&lt;&gt;0),COUNT($B$11:B12)+1,"")</f>
        <v/>
      </c>
      <c r="C13" s="72"/>
      <c r="D13" s="141"/>
      <c r="E13" s="180"/>
      <c r="F13" s="107"/>
      <c r="G13" s="66"/>
      <c r="H13" s="174"/>
      <c r="I13" s="166"/>
      <c r="J13" s="174"/>
      <c r="K13" s="167" t="str">
        <f>IFERROR(IF(H13*J13&lt;&gt;0,ROUND(ROUND(H13,4)*ROUND(J13,4),2),""),"")</f>
        <v/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 t="str">
        <f>IF(AND(G14&lt;&gt;"",H14&gt;0,I14&lt;&gt;"",J14&lt;&gt;0,K14&lt;&gt;0),COUNT($B$11:B13)+1,"")</f>
        <v/>
      </c>
      <c r="C14" s="72"/>
      <c r="D14" s="141"/>
      <c r="E14" s="180"/>
      <c r="F14" s="107"/>
      <c r="G14" s="66" t="s">
        <v>3972</v>
      </c>
      <c r="H14" s="174"/>
      <c r="I14" s="166"/>
      <c r="J14" s="174"/>
      <c r="K14" s="156" t="str">
        <f>IFERROR(IF(H14*J14&lt;&gt;0,ROUND(ROUND(H14,4)*ROUND(J14,4),2),""),"")</f>
        <v/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1</v>
      </c>
      <c r="C15" s="72">
        <v>1</v>
      </c>
      <c r="D15" s="141" t="s">
        <v>3778</v>
      </c>
      <c r="E15" s="180">
        <v>4813</v>
      </c>
      <c r="F15" s="107">
        <v>44348</v>
      </c>
      <c r="G15" s="66" t="s">
        <v>3973</v>
      </c>
      <c r="H15" s="174">
        <v>2.4</v>
      </c>
      <c r="I15" s="166" t="s">
        <v>3696</v>
      </c>
      <c r="J15" s="174">
        <v>287.73</v>
      </c>
      <c r="K15" s="156">
        <v>690.55</v>
      </c>
      <c r="L15" s="148">
        <v>0.27879999999999999</v>
      </c>
      <c r="M15" s="148">
        <v>0.82279999999999998</v>
      </c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 t="str">
        <f>IF(AND(G16&lt;&gt;"",H16&gt;0,I16&lt;&gt;"",J16&lt;&gt;0,K16&lt;&gt;0),COUNT($B$11:B15)+1,"")</f>
        <v/>
      </c>
      <c r="C16" s="72"/>
      <c r="D16" s="141"/>
      <c r="E16" s="180"/>
      <c r="F16" s="107"/>
      <c r="G16" s="66"/>
      <c r="H16" s="174"/>
      <c r="I16" s="166"/>
      <c r="J16" s="174"/>
      <c r="K16" s="156">
        <v>690.55</v>
      </c>
      <c r="L16" s="148">
        <v>0.27879999999999999</v>
      </c>
      <c r="M16" s="148">
        <v>0.82279999999999998</v>
      </c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 t="str">
        <f>IF(AND(G17&lt;&gt;"",H17&gt;0,I17&lt;&gt;"",J17&lt;&gt;0,K17&lt;&gt;0),COUNT($B$11:B16)+1,"")</f>
        <v/>
      </c>
      <c r="C17" s="72"/>
      <c r="D17" s="141"/>
      <c r="E17" s="180"/>
      <c r="F17" s="107"/>
      <c r="G17" s="66" t="s">
        <v>3974</v>
      </c>
      <c r="H17" s="174"/>
      <c r="I17" s="166"/>
      <c r="J17" s="174"/>
      <c r="K17" s="156"/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2</v>
      </c>
      <c r="C18" s="72">
        <v>2</v>
      </c>
      <c r="D18" s="141" t="s">
        <v>3778</v>
      </c>
      <c r="E18" s="180">
        <v>39961</v>
      </c>
      <c r="F18" s="107">
        <v>44348</v>
      </c>
      <c r="G18" s="66" t="s">
        <v>3975</v>
      </c>
      <c r="H18" s="174">
        <v>25</v>
      </c>
      <c r="I18" s="166" t="s">
        <v>3702</v>
      </c>
      <c r="J18" s="174">
        <v>30.6904</v>
      </c>
      <c r="K18" s="156">
        <v>767.26</v>
      </c>
      <c r="L18" s="148">
        <v>0.27879999999999999</v>
      </c>
      <c r="M18" s="148">
        <v>0.82279999999999998</v>
      </c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3</v>
      </c>
      <c r="C19" s="72">
        <v>3</v>
      </c>
      <c r="D19" s="141" t="s">
        <v>3778</v>
      </c>
      <c r="E19" s="180">
        <v>100717</v>
      </c>
      <c r="F19" s="107">
        <v>44348</v>
      </c>
      <c r="G19" s="66" t="s">
        <v>3976</v>
      </c>
      <c r="H19" s="174">
        <v>48.2</v>
      </c>
      <c r="I19" s="166" t="s">
        <v>3696</v>
      </c>
      <c r="J19" s="174">
        <v>8.7102000000000004</v>
      </c>
      <c r="K19" s="156">
        <v>419.83</v>
      </c>
      <c r="L19" s="148">
        <v>0.27879999999999999</v>
      </c>
      <c r="M19" s="148">
        <v>0.82279999999999998</v>
      </c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ht="45" x14ac:dyDescent="0.25">
      <c r="A20" s="166"/>
      <c r="B20" s="178">
        <f>IF(AND(G20&lt;&gt;"",H20&gt;0,I20&lt;&gt;"",J20&lt;&gt;0,K20&lt;&gt;0),COUNT($B$11:B19)+1,"")</f>
        <v>4</v>
      </c>
      <c r="C20" s="72">
        <v>4</v>
      </c>
      <c r="D20" s="141" t="s">
        <v>3778</v>
      </c>
      <c r="E20" s="180" t="s">
        <v>3996</v>
      </c>
      <c r="F20" s="107">
        <v>44348</v>
      </c>
      <c r="G20" s="66" t="s">
        <v>3977</v>
      </c>
      <c r="H20" s="174">
        <v>365</v>
      </c>
      <c r="I20" s="166" t="s">
        <v>3696</v>
      </c>
      <c r="J20" s="174">
        <v>29.16</v>
      </c>
      <c r="K20" s="156">
        <v>10643.4</v>
      </c>
      <c r="L20" s="148">
        <v>0.27879999999999999</v>
      </c>
      <c r="M20" s="148">
        <v>0.82279999999999998</v>
      </c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30" x14ac:dyDescent="0.25">
      <c r="A21" s="166"/>
      <c r="B21" s="178">
        <f>IF(AND(G21&lt;&gt;"",H21&gt;0,I21&lt;&gt;"",J21&lt;&gt;0,K21&lt;&gt;0),COUNT($B$11:B20)+1,"")</f>
        <v>5</v>
      </c>
      <c r="C21" s="72">
        <v>5</v>
      </c>
      <c r="D21" s="141" t="s">
        <v>3778</v>
      </c>
      <c r="E21" s="180">
        <v>88489</v>
      </c>
      <c r="F21" s="107">
        <v>44348</v>
      </c>
      <c r="G21" s="66" t="s">
        <v>3978</v>
      </c>
      <c r="H21" s="174">
        <v>748</v>
      </c>
      <c r="I21" s="166" t="s">
        <v>3696</v>
      </c>
      <c r="J21" s="174">
        <v>16.829999999999998</v>
      </c>
      <c r="K21" s="156">
        <v>12588.84</v>
      </c>
      <c r="L21" s="148">
        <v>0.27879999999999999</v>
      </c>
      <c r="M21" s="148">
        <v>0.82279999999999998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ht="30" x14ac:dyDescent="0.25">
      <c r="A22" s="166"/>
      <c r="B22" s="178">
        <f>IF(AND(G22&lt;&gt;"",H22&gt;0,I22&lt;&gt;"",J22&lt;&gt;0,K22&lt;&gt;0),COUNT($B$11:B21)+1,"")</f>
        <v>6</v>
      </c>
      <c r="C22" s="72">
        <v>6</v>
      </c>
      <c r="D22" s="141" t="s">
        <v>3778</v>
      </c>
      <c r="E22" s="180">
        <v>88490</v>
      </c>
      <c r="F22" s="107">
        <v>44348</v>
      </c>
      <c r="G22" s="66" t="s">
        <v>3979</v>
      </c>
      <c r="H22" s="174">
        <v>788</v>
      </c>
      <c r="I22" s="166" t="s">
        <v>3696</v>
      </c>
      <c r="J22" s="174">
        <v>7.72</v>
      </c>
      <c r="K22" s="156">
        <v>6083.3600000000006</v>
      </c>
      <c r="L22" s="148">
        <v>0.27879999999999999</v>
      </c>
      <c r="M22" s="148">
        <v>0.82279999999999998</v>
      </c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ht="30" x14ac:dyDescent="0.25">
      <c r="A23" s="166"/>
      <c r="B23" s="178">
        <f>IF(AND(G23&lt;&gt;"",H23&gt;0,I23&lt;&gt;"",J23&lt;&gt;0,K23&lt;&gt;0),COUNT($B$11:B22)+1,"")</f>
        <v>7</v>
      </c>
      <c r="C23" s="72">
        <v>7</v>
      </c>
      <c r="D23" s="141" t="s">
        <v>3778</v>
      </c>
      <c r="E23" s="180">
        <v>102228</v>
      </c>
      <c r="F23" s="107">
        <v>44348</v>
      </c>
      <c r="G23" s="66" t="s">
        <v>3980</v>
      </c>
      <c r="H23" s="174">
        <v>40</v>
      </c>
      <c r="I23" s="166" t="s">
        <v>3696</v>
      </c>
      <c r="J23" s="174">
        <v>21.64</v>
      </c>
      <c r="K23" s="156">
        <v>865.59999999999991</v>
      </c>
      <c r="L23" s="148">
        <v>0.27879999999999999</v>
      </c>
      <c r="M23" s="148">
        <v>0.82279999999999998</v>
      </c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ht="30" x14ac:dyDescent="0.25">
      <c r="A24" s="166"/>
      <c r="B24" s="178">
        <f>IF(AND(G24&lt;&gt;"",H24&gt;0,I24&lt;&gt;"",J24&lt;&gt;0,K24&lt;&gt;0),COUNT($B$11:B23)+1,"")</f>
        <v>8</v>
      </c>
      <c r="C24" s="72">
        <v>8</v>
      </c>
      <c r="D24" s="141" t="s">
        <v>3778</v>
      </c>
      <c r="E24" s="180" t="s">
        <v>3997</v>
      </c>
      <c r="F24" s="107">
        <v>44348</v>
      </c>
      <c r="G24" s="66" t="s">
        <v>3981</v>
      </c>
      <c r="H24" s="174">
        <v>85.9</v>
      </c>
      <c r="I24" s="166" t="s">
        <v>3696</v>
      </c>
      <c r="J24" s="174">
        <v>23.2</v>
      </c>
      <c r="K24" s="156">
        <v>1992.88</v>
      </c>
      <c r="L24" s="148">
        <v>0.27879999999999999</v>
      </c>
      <c r="M24" s="148">
        <v>0.82279999999999998</v>
      </c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ht="30" x14ac:dyDescent="0.25">
      <c r="A25" s="166"/>
      <c r="B25" s="178">
        <f>IF(AND(G25&lt;&gt;"",H25&gt;0,I25&lt;&gt;"",J25&lt;&gt;0,K25&lt;&gt;0),COUNT($B$11:B24)+1,"")</f>
        <v>9</v>
      </c>
      <c r="C25" s="72">
        <v>9</v>
      </c>
      <c r="D25" s="141" t="s">
        <v>3778</v>
      </c>
      <c r="E25" s="180" t="s">
        <v>3998</v>
      </c>
      <c r="F25" s="107">
        <v>44348</v>
      </c>
      <c r="G25" s="66" t="s">
        <v>3982</v>
      </c>
      <c r="H25" s="174">
        <v>365.00349999999997</v>
      </c>
      <c r="I25" s="166" t="s">
        <v>3696</v>
      </c>
      <c r="J25" s="174">
        <v>3.21</v>
      </c>
      <c r="K25" s="156">
        <f>ROUND(H25*J25,2)</f>
        <v>1171.6600000000001</v>
      </c>
      <c r="L25" s="148">
        <v>0.27879999999999999</v>
      </c>
      <c r="M25" s="148">
        <v>0.82279999999999998</v>
      </c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ht="30" x14ac:dyDescent="0.25">
      <c r="A26" s="166"/>
      <c r="B26" s="178">
        <f>IF(AND(G26&lt;&gt;"",H26&gt;0,I26&lt;&gt;"",J26&lt;&gt;0,K26&lt;&gt;0),COUNT($B$11:B25)+1,"")</f>
        <v>10</v>
      </c>
      <c r="C26" s="72">
        <v>10</v>
      </c>
      <c r="D26" s="141" t="s">
        <v>3778</v>
      </c>
      <c r="E26" s="180">
        <v>98546</v>
      </c>
      <c r="F26" s="107">
        <v>44348</v>
      </c>
      <c r="G26" s="66" t="s">
        <v>3983</v>
      </c>
      <c r="H26" s="174">
        <v>11.6</v>
      </c>
      <c r="I26" s="166" t="s">
        <v>3696</v>
      </c>
      <c r="J26" s="174">
        <v>109.02</v>
      </c>
      <c r="K26" s="156">
        <v>1264.6300000000001</v>
      </c>
      <c r="L26" s="148">
        <v>0.27879999999999999</v>
      </c>
      <c r="M26" s="148">
        <v>0.82279999999999998</v>
      </c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ht="30" x14ac:dyDescent="0.25">
      <c r="A27" s="166"/>
      <c r="B27" s="178">
        <f>IF(AND(G27&lt;&gt;"",H27&gt;0,I27&lt;&gt;"",J27&lt;&gt;0,K27&lt;&gt;0),COUNT($B$11:B26)+1,"")</f>
        <v>11</v>
      </c>
      <c r="C27" s="72">
        <v>11</v>
      </c>
      <c r="D27" s="141" t="s">
        <v>3778</v>
      </c>
      <c r="E27" s="180">
        <v>88261</v>
      </c>
      <c r="F27" s="107">
        <v>44348</v>
      </c>
      <c r="G27" s="66" t="s">
        <v>3984</v>
      </c>
      <c r="H27" s="174">
        <v>36</v>
      </c>
      <c r="I27" s="166" t="s">
        <v>3726</v>
      </c>
      <c r="J27" s="174">
        <v>20.87</v>
      </c>
      <c r="K27" s="156">
        <v>751.31999999999994</v>
      </c>
      <c r="L27" s="148">
        <v>0.27879999999999999</v>
      </c>
      <c r="M27" s="148">
        <v>0.82279999999999998</v>
      </c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ht="30" x14ac:dyDescent="0.25">
      <c r="A28" s="166"/>
      <c r="B28" s="178">
        <f>IF(AND(G28&lt;&gt;"",H28&gt;0,I28&lt;&gt;"",J28&lt;&gt;0,K28&lt;&gt;0),COUNT($B$11:B27)+1,"")</f>
        <v>12</v>
      </c>
      <c r="C28" s="72">
        <v>12</v>
      </c>
      <c r="D28" s="141" t="s">
        <v>3778</v>
      </c>
      <c r="E28" s="180">
        <v>100742</v>
      </c>
      <c r="F28" s="107">
        <v>44348</v>
      </c>
      <c r="G28" s="66" t="s">
        <v>3985</v>
      </c>
      <c r="H28" s="174">
        <v>35.700000000000003</v>
      </c>
      <c r="I28" s="166" t="s">
        <v>3696</v>
      </c>
      <c r="J28" s="174">
        <v>43.6098</v>
      </c>
      <c r="K28" s="156">
        <f>ROUND(H28*J28,2)</f>
        <v>1556.87</v>
      </c>
      <c r="L28" s="148">
        <v>0.27879999999999999</v>
      </c>
      <c r="M28" s="148">
        <v>0.82279999999999998</v>
      </c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30" x14ac:dyDescent="0.25">
      <c r="A29" s="166"/>
      <c r="B29" s="178">
        <f>IF(AND(G29&lt;&gt;"",H29&gt;0,I29&lt;&gt;"",J29&lt;&gt;0,K29&lt;&gt;0),COUNT($B$11:B28)+1,"")</f>
        <v>13</v>
      </c>
      <c r="C29" s="72">
        <v>13</v>
      </c>
      <c r="D29" s="141" t="s">
        <v>3778</v>
      </c>
      <c r="E29" s="180">
        <v>100742</v>
      </c>
      <c r="F29" s="107">
        <v>44348</v>
      </c>
      <c r="G29" s="66" t="s">
        <v>3986</v>
      </c>
      <c r="H29" s="174">
        <v>12.5</v>
      </c>
      <c r="I29" s="166" t="s">
        <v>3696</v>
      </c>
      <c r="J29" s="174">
        <v>43.61</v>
      </c>
      <c r="K29" s="156">
        <v>545.13</v>
      </c>
      <c r="L29" s="148">
        <v>0.27879999999999999</v>
      </c>
      <c r="M29" s="148">
        <v>0.82279999999999998</v>
      </c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>
        <v>38650.78</v>
      </c>
      <c r="L30" s="148">
        <v>0.27879999999999999</v>
      </c>
      <c r="M30" s="148">
        <v>0.82279999999999998</v>
      </c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 t="s">
        <v>3987</v>
      </c>
      <c r="H31" s="174"/>
      <c r="I31" s="166"/>
      <c r="J31" s="174"/>
      <c r="K31" s="156"/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14</v>
      </c>
      <c r="C32" s="72">
        <v>14</v>
      </c>
      <c r="D32" s="141" t="s">
        <v>3778</v>
      </c>
      <c r="E32" s="180">
        <v>100327</v>
      </c>
      <c r="F32" s="107">
        <v>44348</v>
      </c>
      <c r="G32" s="66" t="s">
        <v>3988</v>
      </c>
      <c r="H32" s="174">
        <v>12.8</v>
      </c>
      <c r="I32" s="166" t="s">
        <v>3695</v>
      </c>
      <c r="J32" s="174">
        <v>85.5</v>
      </c>
      <c r="K32" s="156">
        <v>1094.4000000000001</v>
      </c>
      <c r="L32" s="148">
        <v>0.27879999999999999</v>
      </c>
      <c r="M32" s="148">
        <v>0.82279999999999998</v>
      </c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ht="30" x14ac:dyDescent="0.25">
      <c r="A33" s="166"/>
      <c r="B33" s="178">
        <f>IF(AND(G33&lt;&gt;"",H33&gt;0,I33&lt;&gt;"",J33&lt;&gt;0,K33&lt;&gt;0),COUNT($B$11:B32)+1,"")</f>
        <v>15</v>
      </c>
      <c r="C33" s="72">
        <v>15</v>
      </c>
      <c r="D33" s="141" t="s">
        <v>3778</v>
      </c>
      <c r="E33" s="180">
        <v>88267</v>
      </c>
      <c r="F33" s="107">
        <v>44348</v>
      </c>
      <c r="G33" s="66" t="s">
        <v>3989</v>
      </c>
      <c r="H33" s="174">
        <v>16</v>
      </c>
      <c r="I33" s="166" t="s">
        <v>3726</v>
      </c>
      <c r="J33" s="174">
        <v>26.07</v>
      </c>
      <c r="K33" s="156">
        <v>417.12</v>
      </c>
      <c r="L33" s="148">
        <v>0.27879999999999999</v>
      </c>
      <c r="M33" s="148">
        <v>0.82279999999999998</v>
      </c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ht="45" x14ac:dyDescent="0.25">
      <c r="A34" s="166"/>
      <c r="B34" s="178">
        <f>IF(AND(G34&lt;&gt;"",H34&gt;0,I34&lt;&gt;"",J34&lt;&gt;0,K34&lt;&gt;0),COUNT($B$11:B33)+1,"")</f>
        <v>16</v>
      </c>
      <c r="C34" s="72">
        <v>16</v>
      </c>
      <c r="D34" s="141" t="s">
        <v>3778</v>
      </c>
      <c r="E34" s="180">
        <v>88264</v>
      </c>
      <c r="F34" s="107">
        <v>44348</v>
      </c>
      <c r="G34" s="66" t="s">
        <v>3990</v>
      </c>
      <c r="H34" s="174">
        <v>16</v>
      </c>
      <c r="I34" s="166" t="s">
        <v>3726</v>
      </c>
      <c r="J34" s="174">
        <v>28.4</v>
      </c>
      <c r="K34" s="156">
        <v>454.4</v>
      </c>
      <c r="L34" s="148">
        <v>0.27879999999999999</v>
      </c>
      <c r="M34" s="148">
        <v>0.82279999999999998</v>
      </c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>
        <v>1965.92</v>
      </c>
      <c r="L35" s="148">
        <v>0.27879999999999999</v>
      </c>
      <c r="M35" s="148">
        <v>0.82279999999999998</v>
      </c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 t="s">
        <v>3991</v>
      </c>
      <c r="H36" s="174"/>
      <c r="I36" s="166"/>
      <c r="J36" s="174"/>
      <c r="K36" s="156"/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17</v>
      </c>
      <c r="C37" s="72">
        <v>17</v>
      </c>
      <c r="D37" s="141" t="s">
        <v>3778</v>
      </c>
      <c r="E37" s="180">
        <v>97628</v>
      </c>
      <c r="F37" s="107">
        <v>44348</v>
      </c>
      <c r="G37" s="66" t="s">
        <v>3992</v>
      </c>
      <c r="H37" s="174">
        <v>5.04</v>
      </c>
      <c r="I37" s="166" t="s">
        <v>3697</v>
      </c>
      <c r="J37" s="174">
        <v>280.8</v>
      </c>
      <c r="K37" s="156">
        <v>1415.23</v>
      </c>
      <c r="L37" s="148">
        <v>0.27879999999999999</v>
      </c>
      <c r="M37" s="148">
        <v>0.82279999999999998</v>
      </c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18</v>
      </c>
      <c r="C38" s="72">
        <v>18</v>
      </c>
      <c r="D38" s="141" t="s">
        <v>3778</v>
      </c>
      <c r="E38" s="180" t="s">
        <v>3999</v>
      </c>
      <c r="F38" s="107">
        <v>44348</v>
      </c>
      <c r="G38" s="66" t="s">
        <v>3993</v>
      </c>
      <c r="H38" s="174">
        <v>50.4</v>
      </c>
      <c r="I38" s="166" t="s">
        <v>3696</v>
      </c>
      <c r="J38" s="174">
        <v>177.48</v>
      </c>
      <c r="K38" s="156">
        <v>8944.99</v>
      </c>
      <c r="L38" s="148">
        <v>0.27879999999999999</v>
      </c>
      <c r="M38" s="148">
        <v>0.82279999999999998</v>
      </c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19</v>
      </c>
      <c r="C39" s="72">
        <v>19</v>
      </c>
      <c r="D39" s="141" t="s">
        <v>3778</v>
      </c>
      <c r="E39" s="180">
        <v>97064</v>
      </c>
      <c r="F39" s="107">
        <v>44348</v>
      </c>
      <c r="G39" s="66" t="s">
        <v>3994</v>
      </c>
      <c r="H39" s="174">
        <v>70</v>
      </c>
      <c r="I39" s="166" t="s">
        <v>3695</v>
      </c>
      <c r="J39" s="174">
        <v>18.39</v>
      </c>
      <c r="K39" s="156">
        <v>1287.3</v>
      </c>
      <c r="L39" s="148">
        <v>0.27879999999999999</v>
      </c>
      <c r="M39" s="148">
        <v>0.82279999999999998</v>
      </c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ht="30" x14ac:dyDescent="0.25">
      <c r="A40" s="166"/>
      <c r="B40" s="178">
        <f>IF(AND(G40&lt;&gt;"",H40&gt;0,I40&lt;&gt;"",J40&lt;&gt;0,K40&lt;&gt;0),COUNT($B$11:B39)+1,"")</f>
        <v>20</v>
      </c>
      <c r="C40" s="72">
        <v>20</v>
      </c>
      <c r="D40" s="141" t="s">
        <v>3778</v>
      </c>
      <c r="E40" s="180">
        <v>99814</v>
      </c>
      <c r="F40" s="107">
        <v>44348</v>
      </c>
      <c r="G40" s="66" t="s">
        <v>3995</v>
      </c>
      <c r="H40" s="174">
        <v>700</v>
      </c>
      <c r="I40" s="166" t="s">
        <v>3696</v>
      </c>
      <c r="J40" s="174">
        <v>1.76</v>
      </c>
      <c r="K40" s="156">
        <v>1232</v>
      </c>
      <c r="L40" s="148">
        <v>0.27879999999999999</v>
      </c>
      <c r="M40" s="148">
        <v>0.82279999999999998</v>
      </c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ref="K41:K78" si="0">IFERROR(IF(H41*J41&lt;&gt;0,ROUND(ROUND(H41,4)*ROUND(J41,4),2),""),"")</f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3" t="s">
        <v>3679</v>
      </c>
      <c r="B1" s="224"/>
      <c r="C1" s="224"/>
      <c r="D1" s="224"/>
      <c r="E1" s="224"/>
      <c r="F1" s="224"/>
      <c r="G1" s="224"/>
      <c r="H1" s="225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2" t="str">
        <f>IF(Identificação!B2=0,"",Identificação!B2)</f>
        <v>Convite</v>
      </c>
      <c r="D2" s="232"/>
      <c r="E2" s="30" t="s">
        <v>151</v>
      </c>
      <c r="F2" s="31">
        <f>IF(Identificação!E2=0,"",Identificação!E2)</f>
        <v>12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0" t="s">
        <v>153</v>
      </c>
      <c r="B3" s="231"/>
      <c r="C3" s="228" t="str">
        <f>IF(Identificação!B3=0,"",Identificação!B3)</f>
        <v>MANUTENÇÃO E PINTURA INTERNA E EXTERNA DE UBS DE LAJEADO BONITO</v>
      </c>
      <c r="D3" s="228"/>
      <c r="E3" s="228"/>
      <c r="F3" s="228"/>
      <c r="G3" s="228"/>
      <c r="H3" s="229"/>
      <c r="I3" s="153"/>
      <c r="J3" s="153"/>
    </row>
    <row r="4" spans="1:12" s="29" customFormat="1" ht="15.75" thickBot="1" x14ac:dyDescent="0.3">
      <c r="A4" s="19" t="s">
        <v>3793</v>
      </c>
      <c r="B4" s="27"/>
      <c r="C4" s="191"/>
      <c r="D4" s="191"/>
      <c r="E4" s="191"/>
      <c r="F4" s="191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3" t="str">
        <f>IF(Identificação!B5=0,"",Identificação!B5)</f>
        <v>Obras e Serviços de Engenharia</v>
      </c>
      <c r="D5" s="234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6">
        <f>SUMIFS(H12:H39953,B12:B39953,"&gt;0",H12:H39953,"&lt;&gt;0")</f>
        <v>0</v>
      </c>
      <c r="D6" s="227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5" t="s">
        <v>3755</v>
      </c>
      <c r="B10" s="235" t="s">
        <v>3756</v>
      </c>
      <c r="C10" s="235" t="s">
        <v>3677</v>
      </c>
      <c r="D10" s="237" t="s">
        <v>3757</v>
      </c>
      <c r="E10" s="239" t="s">
        <v>171</v>
      </c>
      <c r="F10" s="240"/>
      <c r="G10" s="240"/>
      <c r="H10" s="240"/>
      <c r="I10" s="240"/>
      <c r="J10" s="240"/>
      <c r="K10" s="240"/>
    </row>
    <row r="11" spans="1:12" s="28" customFormat="1" ht="45" x14ac:dyDescent="0.25">
      <c r="A11" s="236"/>
      <c r="B11" s="236"/>
      <c r="C11" s="236"/>
      <c r="D11" s="238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 t="str">
        <f>'Orçamento-base'!B12</f>
        <v/>
      </c>
      <c r="C12" s="105" t="str">
        <f>IF('Orçamento-base'!C12&gt;0,'Orçamento-base'!C12,"")</f>
        <v/>
      </c>
      <c r="D12" s="86" t="str">
        <f>IF('Orçamento-base'!G12&gt;0,'Orçamento-base'!G12,"")</f>
        <v>SERVIÇOS</v>
      </c>
      <c r="E12" s="176" t="str">
        <f>IF('Orçamento-base'!H12&gt;0,'Orçamento-base'!H12,"")</f>
        <v/>
      </c>
      <c r="F12" s="86" t="str">
        <f>IF('Orçamento-base'!I12&gt;0,'Orçamento-base'!I12,"")</f>
        <v/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 t="str">
        <f>'Orçamento-base'!B13</f>
        <v/>
      </c>
      <c r="C13" s="105" t="str">
        <f>IF('Orçamento-base'!C13&gt;0,'Orçamento-base'!C13,"")</f>
        <v/>
      </c>
      <c r="D13" s="86" t="str">
        <f>IF('Orçamento-base'!G13&gt;0,'Orçamento-base'!G13,"")</f>
        <v/>
      </c>
      <c r="E13" s="176" t="str">
        <f>IF('Orçamento-base'!H13&gt;0,'Orçamento-base'!H13,"")</f>
        <v/>
      </c>
      <c r="F13" s="86" t="str">
        <f>IF('Orçamento-base'!I13&gt;0,'Orçamento-base'!I13,"")</f>
        <v/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2021-10-04T11:55:25Z</dcterms:modified>
</cp:coreProperties>
</file>