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PREGÃO PRESENCIAL\PREGÃO PRESENCIAL 011-21 Registro de Preços TINTAS MAT SINALIZ\TCE\"/>
    </mc:Choice>
  </mc:AlternateContent>
  <xr:revisionPtr revIDLastSave="0" documentId="13_ncr:1_{7AB60403-4F6F-42AD-B54D-90ADB7701A95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20" i="6" l="1"/>
  <c r="C20" i="6"/>
  <c r="D20" i="6"/>
  <c r="E20" i="6"/>
  <c r="H20" i="6" s="1"/>
  <c r="F20" i="6"/>
  <c r="A21" i="6"/>
  <c r="C21" i="6"/>
  <c r="D21" i="6"/>
  <c r="E21" i="6"/>
  <c r="F21" i="6"/>
  <c r="H21" i="6"/>
  <c r="A14" i="6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F16" i="6"/>
  <c r="H16" i="6"/>
  <c r="A17" i="6"/>
  <c r="C17" i="6"/>
  <c r="D17" i="6"/>
  <c r="E17" i="6"/>
  <c r="F17" i="6"/>
  <c r="A18" i="6"/>
  <c r="C18" i="6"/>
  <c r="D18" i="6"/>
  <c r="E18" i="6"/>
  <c r="F18" i="6"/>
  <c r="A19" i="6"/>
  <c r="C19" i="6"/>
  <c r="D19" i="6"/>
  <c r="E19" i="6"/>
  <c r="F19" i="6"/>
  <c r="K14" i="3"/>
  <c r="O14" i="3"/>
  <c r="Q14" i="3"/>
  <c r="K17" i="3"/>
  <c r="K15" i="3" l="1"/>
  <c r="K16" i="3"/>
  <c r="K18" i="3"/>
  <c r="K19" i="3"/>
  <c r="K20" i="3"/>
  <c r="B20" i="3" s="1"/>
  <c r="B20" i="6" s="1"/>
  <c r="K21" i="3"/>
  <c r="B21" i="3" s="1"/>
  <c r="B21" i="6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 s="1"/>
  <c r="B18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B18" i="6"/>
  <c r="E13" i="6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<sst xmlns="http://schemas.openxmlformats.org/spreadsheetml/2006/main" count="15094" uniqueCount="3984">
  <si>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</si>
  <si>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</si>
  <si>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</si>
  <si>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</si>
  <si>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</si>
  <si>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</si>
  <si>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</si>
  <si>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</si>
  <si>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</si>
  <si>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</si>
  <si>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</si>
  <si>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</si>
  <si>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</si>
  <si>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</si>
  <si>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</si>
  <si>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</si>
  <si>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</si>
  <si>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</si>
  <si>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</si>
  <si>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</si>
  <si>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</si>
  <si>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</si>
  <si>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</si>
  <si>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</si>
  <si>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</si>
  <si>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</si>
  <si>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</si>
  <si>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</si>
  <si>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</si>
  <si>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</si>
  <si>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</si>
  <si>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</si>
  <si>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</si>
  <si>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</si>
  <si>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</si>
  <si>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</si>
  <si>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</si>
  <si>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</si>
  <si>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</si>
  <si>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</si>
  <si>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</si>
  <si>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</si>
  <si>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</si>
  <si>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</si>
  <si>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</si>
  <si>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</si>
  <si>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</si>
  <si>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</si>
  <si>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</si>
  <si>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</si>
  <si>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</si>
  <si>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</si>
  <si>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</si>
  <si>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</si>
  <si>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</si>
  <si>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</si>
  <si>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</si>
  <si>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</si>
  <si>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</si>
  <si>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</si>
  <si>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</si>
  <si>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</si>
  <si>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</si>
  <si>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</si>
  <si>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</si>
  <si>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</si>
  <si>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</si>
  <si>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</si>
  <si>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</si>
  <si>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</si>
  <si>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</si>
  <si>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</si>
  <si>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</si>
  <si>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</si>
  <si>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</si>
  <si>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</si>
  <si>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</si>
  <si>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</si>
  <si>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</si>
  <si>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</si>
  <si>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</si>
  <si>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</si>
  <si>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</si>
  <si>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</si>
  <si>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</si>
  <si>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</si>
  <si>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</si>
  <si>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</si>
  <si>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</si>
  <si>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</si>
  <si>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</si>
  <si>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</si>
  <si>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</si>
  <si>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</si>
  <si>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</si>
  <si>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</si>
  <si>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</si>
  <si>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</si>
  <si>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</si>
  <si>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</si>
  <si>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</si>
  <si>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</si>
  <si>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</si>
  <si>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</si>
  <si>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</si>
  <si>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</si>
  <si>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</si>
  <si>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</si>
  <si>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</si>
  <si>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</si>
  <si>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</si>
  <si>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</si>
  <si>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</si>
  <si>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</si>
  <si>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</si>
  <si>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</si>
  <si>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</si>
  <si>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</si>
  <si>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</si>
  <si>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</si>
  <si>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</si>
  <si>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</si>
  <si>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</si>
  <si>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</si>
  <si>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</si>
  <si>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</si>
  <si>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</si>
  <si>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</si>
  <si>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</si>
  <si>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</si>
  <si>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</si>
  <si>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</si>
  <si>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</si>
  <si>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</si>
  <si>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</si>
  <si>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</si>
  <si>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</si>
  <si>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</si>
  <si>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</si>
  <si>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</si>
  <si>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</si>
  <si>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</si>
  <si>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</si>
  <si>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</si>
  <si>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</si>
  <si>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</si>
  <si>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</si>
  <si>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</si>
  <si>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</si>
  <si>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</si>
  <si>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</si>
  <si>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</si>
  <si>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</si>
  <si>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</si>
  <si>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</si>
  <si>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</si>
  <si>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</si>
  <si>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</si>
  <si>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</si>
  <si>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</si>
  <si>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</si>
  <si>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</si>
  <si>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</si>
  <si>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</si>
  <si>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</si>
  <si>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</si>
  <si>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</si>
  <si>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</si>
  <si>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</si>
  <si>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</si>
  <si>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</si>
  <si>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</si>
  <si>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</si>
  <si>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</si>
  <si>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</si>
  <si>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</si>
  <si>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</si>
  <si>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</si>
  <si>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</si>
  <si>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</si>
  <si>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</si>
  <si>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</si>
  <si>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</si>
  <si>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</si>
  <si>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</si>
  <si>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</si>
  <si>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</si>
  <si>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</si>
  <si>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</si>
  <si>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</si>
  <si>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</si>
  <si>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</si>
  <si>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</si>
  <si>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</si>
  <si>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</si>
  <si>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</si>
  <si>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</si>
  <si>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</si>
  <si>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</si>
  <si>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</si>
  <si>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</si>
  <si>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</si>
  <si>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</si>
  <si>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</si>
  <si>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</si>
  <si>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</si>
  <si>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</si>
  <si>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</si>
  <si>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</si>
  <si>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</si>
  <si>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</si>
  <si>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</si>
  <si>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</si>
  <si>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</si>
  <si>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</si>
  <si>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</si>
  <si>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</si>
  <si>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</si>
  <si>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</si>
  <si>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</si>
  <si>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</si>
  <si>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</si>
  <si>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</si>
  <si>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</si>
  <si>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</si>
  <si>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</si>
  <si>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</si>
  <si>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</si>
  <si>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</si>
  <si>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</si>
  <si>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</si>
  <si>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</si>
  <si>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</si>
  <si>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</si>
  <si>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</si>
  <si>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</si>
  <si>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</si>
  <si>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</si>
  <si>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</si>
  <si>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</si>
  <si>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</si>
  <si>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</si>
  <si>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</si>
  <si>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</si>
  <si>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</si>
  <si>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</si>
  <si>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</si>
  <si>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</si>
  <si>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</si>
  <si>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</si>
  <si>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</si>
  <si>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</si>
  <si>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</si>
  <si>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</si>
  <si>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</si>
  <si>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</si>
  <si>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</si>
  <si>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</si>
  <si>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</si>
  <si>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</si>
  <si>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</si>
  <si>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</si>
  <si>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</si>
  <si>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</si>
  <si>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</si>
  <si>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</si>
  <si>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</si>
  <si>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</si>
  <si>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</si>
  <si>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</si>
  <si>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</si>
  <si>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</si>
  <si>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</si>
  <si>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</si>
  <si>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</si>
  <si>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</si>
  <si>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</si>
  <si>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</si>
  <si>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</si>
  <si>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</si>
  <si>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</si>
  <si>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</si>
  <si>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</si>
  <si>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</si>
  <si>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</si>
  <si>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</si>
  <si>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</si>
  <si>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</si>
  <si>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</si>
  <si>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</si>
  <si>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</si>
  <si>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</si>
  <si>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</si>
  <si>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</si>
  <si>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</si>
  <si>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</si>
  <si>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</si>
  <si>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</si>
  <si>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</si>
  <si>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</si>
  <si>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</si>
  <si>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</si>
  <si>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</si>
  <si>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</si>
  <si>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</si>
  <si>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</si>
  <si>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</si>
  <si>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</si>
  <si>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</si>
  <si>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</si>
  <si>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</si>
  <si>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</si>
  <si>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</si>
  <si>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</si>
  <si>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</si>
  <si>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</si>
  <si>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</si>
  <si>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</si>
  <si>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</si>
  <si>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</si>
  <si>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</si>
  <si>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</si>
  <si>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</si>
  <si>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</si>
  <si>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</si>
  <si>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</si>
  <si>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</si>
  <si>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</si>
  <si>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</si>
  <si>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</si>
  <si>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</si>
  <si>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</si>
  <si>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</si>
  <si>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</si>
  <si>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</si>
  <si>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</si>
  <si>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</si>
  <si>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</si>
  <si>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</si>
  <si>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</si>
  <si>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</si>
  <si>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</si>
  <si>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</si>
  <si>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</si>
  <si>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</si>
  <si>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</si>
  <si>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</si>
  <si>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</si>
  <si>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</si>
  <si>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</si>
  <si>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</si>
  <si>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</si>
  <si>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</si>
  <si>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</si>
  <si>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</si>
  <si>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</si>
  <si>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</si>
  <si>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</si>
  <si>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</si>
  <si>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</si>
  <si>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</si>
  <si>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</si>
  <si>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</si>
  <si>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</si>
  <si>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</si>
  <si>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</si>
  <si>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</si>
  <si>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</si>
  <si>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</si>
  <si>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</si>
  <si>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</si>
  <si>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</si>
  <si>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</si>
  <si>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</si>
  <si>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</si>
  <si>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</si>
  <si>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</si>
  <si>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</si>
  <si>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</si>
  <si>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</si>
  <si>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</si>
  <si>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</si>
  <si>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</si>
  <si>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</si>
  <si>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</si>
  <si>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</si>
  <si>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</si>
  <si>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</si>
  <si>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</si>
  <si>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</si>
  <si>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</si>
  <si>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</si>
  <si>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</si>
  <si>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</si>
  <si>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</si>
  <si>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</si>
  <si>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</si>
  <si>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</si>
  <si>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</si>
  <si>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</si>
  <si>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</si>
  <si>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</si>
  <si>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</si>
  <si>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</si>
  <si>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</si>
  <si>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</si>
  <si>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</si>
  <si>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</si>
  <si>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</si>
  <si>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</si>
  <si>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</si>
  <si>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</si>
  <si>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</si>
  <si>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</si>
  <si>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</si>
  <si>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</si>
  <si>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</si>
  <si>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</si>
  <si>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</si>
  <si>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</si>
  <si>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</si>
  <si>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</si>
  <si>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</si>
  <si>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</si>
  <si>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</si>
  <si>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</si>
  <si>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</si>
  <si>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</si>
  <si>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</si>
  <si>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</si>
  <si>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</si>
  <si>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</si>
  <si>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</si>
  <si>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</si>
  <si>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</si>
  <si>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</si>
  <si>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</si>
  <si>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</si>
  <si>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</si>
  <si>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</si>
  <si>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</si>
  <si>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</si>
  <si>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</si>
  <si>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</si>
  <si>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</si>
  <si>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</si>
  <si>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</si>
  <si>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</si>
  <si>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</si>
  <si>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</si>
  <si>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</si>
  <si>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</si>
  <si>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</si>
  <si>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</si>
  <si>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</si>
  <si>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</si>
  <si>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</si>
  <si>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</si>
  <si>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</si>
  <si>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</si>
  <si>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</si>
  <si>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</si>
  <si>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</si>
  <si>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</si>
  <si>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</si>
  <si>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</si>
  <si>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</si>
  <si>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</si>
  <si>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</si>
  <si>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</si>
  <si>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</si>
  <si>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</si>
  <si>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</si>
  <si>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</si>
  <si>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</si>
  <si>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</si>
  <si>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</si>
  <si>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</si>
  <si>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</si>
  <si>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</si>
  <si>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</si>
  <si>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</si>
  <si>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</si>
  <si>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</si>
  <si>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</si>
  <si>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</si>
  <si>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</si>
  <si>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</si>
  <si>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</si>
  <si>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</si>
  <si>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</si>
  <si>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</si>
  <si>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</si>
  <si>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</si>
  <si>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</si>
  <si>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</si>
  <si>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</si>
  <si>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</si>
  <si>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</si>
  <si>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</si>
  <si>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</si>
  <si>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</si>
  <si>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</si>
  <si>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</si>
  <si>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</si>
  <si>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</si>
  <si>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</si>
  <si>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</si>
  <si>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</si>
  <si>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</si>
  <si>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</si>
  <si>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</si>
  <si>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</si>
  <si>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</si>
  <si>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</si>
  <si>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</si>
  <si>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</si>
  <si>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</si>
  <si>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</si>
  <si>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</si>
  <si>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</si>
  <si>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</si>
  <si>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</si>
  <si>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</si>
  <si>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</si>
  <si>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</si>
  <si>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</si>
  <si>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</si>
  <si>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</si>
  <si>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</si>
  <si>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</si>
  <si>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</si>
  <si>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</si>
  <si>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</si>
  <si>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</si>
  <si>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</si>
  <si>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</si>
  <si>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</si>
  <si>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</si>
  <si>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</si>
  <si>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</si>
  <si>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</si>
  <si>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</si>
  <si>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</si>
  <si>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</si>
  <si>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</si>
  <si>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</si>
  <si>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</si>
  <si>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</si>
  <si>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</si>
  <si>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</si>
  <si>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</si>
  <si>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</si>
  <si>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</si>
  <si>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</si>
  <si>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</si>
  <si>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</si>
  <si>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</si>
  <si>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</si>
  <si>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</si>
  <si>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</si>
  <si>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</si>
  <si>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</si>
  <si>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</si>
  <si>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</si>
  <si>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</si>
  <si>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</si>
  <si>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</si>
  <si>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</si>
  <si>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</si>
  <si>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</si>
  <si>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</si>
  <si>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</si>
  <si>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</si>
  <si>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</si>
  <si>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</si>
  <si>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</si>
  <si>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</si>
  <si>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</si>
  <si>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</si>
  <si>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</si>
  <si>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</si>
  <si>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</si>
  <si>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</si>
  <si>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</si>
  <si>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</si>
  <si>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</si>
  <si>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</si>
  <si>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</si>
  <si>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</si>
  <si>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</si>
  <si>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</si>
  <si>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</si>
  <si>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</si>
  <si>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</si>
  <si>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</si>
  <si>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</si>
  <si>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</si>
  <si>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</si>
  <si>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</si>
  <si>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</si>
  <si>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</si>
  <si>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</si>
  <si>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</si>
  <si>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</si>
  <si>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</si>
  <si>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</si>
  <si>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</si>
  <si>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</si>
  <si>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</si>
  <si>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</si>
  <si>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</si>
  <si>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</si>
  <si>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</si>
  <si>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</si>
  <si>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</si>
  <si>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</si>
  <si>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</si>
  <si>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</si>
  <si>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</si>
  <si>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</si>
  <si>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</si>
  <si>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</si>
  <si>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</si>
  <si>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</si>
  <si>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</si>
  <si>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</si>
  <si>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</si>
  <si>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</si>
  <si>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</si>
  <si>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</si>
  <si>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</si>
  <si>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</si>
  <si>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</si>
  <si>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</si>
  <si>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</si>
  <si>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</si>
  <si>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</si>
  <si>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</si>
  <si>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</si>
  <si>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</si>
  <si>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</si>
  <si>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</si>
  <si>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</si>
  <si>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</si>
  <si>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</si>
  <si>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</si>
  <si>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</si>
  <si>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</si>
  <si>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</si>
  <si>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</si>
  <si>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</si>
  <si>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</si>
  <si>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</si>
  <si>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</si>
  <si>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</si>
  <si>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</si>
  <si>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</si>
  <si>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</si>
  <si>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</si>
  <si>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</si>
  <si>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</si>
  <si>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</si>
  <si>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</si>
  <si>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</si>
  <si>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</si>
  <si>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</si>
  <si>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</si>
  <si>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</si>
  <si>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</si>
  <si>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</si>
  <si>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</si>
  <si>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</si>
  <si>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</si>
  <si>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</si>
  <si>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</si>
  <si>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</si>
  <si>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</si>
  <si>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</si>
  <si>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</si>
  <si>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</si>
  <si>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</si>
  <si>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</si>
  <si>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</si>
  <si>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</si>
  <si>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</si>
  <si>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</si>
  <si>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</si>
  <si>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</si>
  <si>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</si>
  <si>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</si>
  <si>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</si>
  <si>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</si>
  <si>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</si>
  <si>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</si>
  <si>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</si>
  <si>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</si>
  <si>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</si>
  <si>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</si>
  <si>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</si>
  <si>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</si>
  <si>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</si>
  <si>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</si>
  <si>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</si>
  <si>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</si>
  <si>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</si>
  <si>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</si>
  <si>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</si>
  <si>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</si>
  <si>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</si>
  <si>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</si>
  <si>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</si>
  <si>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</si>
  <si>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</si>
  <si>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</si>
  <si>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</si>
  <si>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</si>
  <si>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</si>
  <si>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</si>
  <si>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</si>
  <si>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</si>
  <si>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</si>
  <si>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</si>
  <si>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</si>
  <si>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</si>
  <si>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</si>
  <si>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</si>
  <si>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</si>
  <si>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</si>
  <si>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</si>
  <si>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</si>
  <si>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</si>
  <si>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</si>
  <si>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</si>
  <si>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</si>
  <si>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</si>
  <si>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</si>
  <si>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</si>
  <si>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</si>
  <si>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</si>
  <si>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</si>
  <si>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</si>
  <si>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</si>
  <si>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</si>
  <si>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</si>
  <si>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</si>
  <si>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</si>
  <si>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</si>
  <si>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</si>
  <si>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</si>
  <si>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</si>
  <si>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</si>
  <si>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</si>
  <si>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</si>
  <si>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</si>
  <si>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</si>
  <si>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</si>
  <si>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</si>
  <si>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</si>
  <si>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</si>
  <si>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</si>
  <si>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</si>
  <si>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</si>
  <si>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</si>
  <si>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</si>
  <si>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</si>
  <si>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</si>
  <si>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</si>
  <si>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</si>
  <si>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</si>
  <si>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</si>
  <si>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</si>
  <si>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</si>
  <si>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</si>
  <si>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</si>
  <si>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</si>
  <si>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</si>
  <si>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</si>
  <si>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</si>
  <si>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</si>
  <si>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</si>
  <si>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</si>
  <si>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</si>
  <si>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</si>
  <si>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</si>
  <si>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</si>
  <si>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</si>
  <si>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</si>
  <si>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</si>
  <si>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</si>
  <si>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</si>
  <si>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</si>
  <si>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</si>
  <si>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</si>
  <si>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</si>
  <si>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</si>
  <si>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</si>
  <si>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</si>
  <si>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</si>
  <si>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</si>
  <si>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</si>
  <si>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</si>
  <si>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</si>
  <si>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</si>
  <si>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</si>
  <si>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</si>
  <si>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</si>
  <si>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</si>
  <si>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</si>
  <si>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</si>
  <si>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</si>
  <si>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</si>
  <si>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</si>
  <si>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</si>
  <si>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</si>
  <si>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</si>
  <si>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</si>
  <si>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</si>
  <si>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</si>
  <si>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</si>
  <si>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</si>
  <si>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</si>
  <si>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</si>
  <si>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</si>
  <si>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</si>
  <si>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</si>
  <si>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</si>
  <si>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</si>
  <si>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</si>
  <si>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</si>
  <si>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</si>
  <si>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</si>
  <si>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</si>
  <si>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</si>
  <si>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</si>
  <si>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</si>
  <si>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</si>
  <si>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</si>
  <si>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</si>
  <si>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</si>
  <si>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</si>
  <si>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</si>
  <si>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</si>
  <si>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</si>
  <si>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</si>
  <si>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</si>
  <si>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</si>
  <si>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</si>
  <si>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</si>
  <si>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</si>
  <si>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</si>
  <si>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</si>
  <si>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</si>
  <si>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</si>
  <si>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</si>
  <si>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</si>
  <si>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</si>
  <si>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</si>
  <si>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</si>
  <si>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</si>
  <si>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</si>
  <si>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</si>
  <si>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</si>
  <si>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</si>
  <si>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</si>
  <si>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</si>
  <si>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</si>
  <si>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</si>
  <si>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</si>
  <si>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</si>
  <si>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</si>
  <si>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</si>
  <si>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</si>
  <si>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</si>
  <si>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</si>
  <si>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</si>
  <si>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</si>
  <si>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</si>
  <si>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</si>
  <si>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</si>
  <si>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</si>
  <si>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</si>
  <si>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</si>
  <si>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</si>
  <si>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</si>
  <si>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</si>
  <si>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</si>
  <si>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</si>
  <si>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</si>
  <si>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</si>
  <si>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</si>
  <si>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</si>
  <si>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</si>
  <si>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</si>
  <si>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</si>
  <si>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</si>
  <si>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</si>
  <si>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</si>
  <si>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</si>
  <si>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</si>
  <si>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</si>
  <si>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</si>
  <si>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</si>
  <si>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</si>
  <si>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</si>
  <si>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</si>
  <si>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</si>
  <si>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</si>
  <si>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</si>
  <si>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</si>
  <si>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</si>
  <si>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</si>
  <si>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</si>
  <si>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</si>
  <si>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</si>
  <si>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</si>
  <si>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</si>
  <si>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</si>
  <si>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</si>
  <si>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</si>
  <si>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</si>
  <si>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</si>
  <si>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</si>
  <si>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</si>
  <si>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</si>
  <si>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</si>
  <si>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</si>
  <si>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</si>
  <si>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</si>
  <si>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</si>
  <si>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</si>
  <si>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</si>
  <si>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</si>
  <si>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</si>
  <si>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</si>
  <si>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</si>
  <si>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</si>
  <si>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</si>
  <si>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</si>
  <si>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</si>
  <si>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</si>
  <si>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</si>
  <si>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</si>
  <si>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</si>
  <si>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</si>
  <si>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</si>
  <si>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</si>
  <si>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</si>
  <si>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</si>
  <si>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</si>
  <si>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</si>
  <si>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</si>
  <si>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</si>
  <si>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</si>
  <si>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</si>
  <si>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</si>
  <si>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</si>
  <si>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</si>
  <si>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</si>
  <si>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</si>
  <si>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</si>
  <si>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</si>
  <si>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</si>
  <si>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</si>
  <si>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</si>
  <si>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</si>
  <si>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</si>
  <si>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</si>
  <si>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</si>
  <si>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</si>
  <si>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</si>
  <si>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</si>
  <si>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</si>
  <si>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</si>
  <si>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</si>
  <si>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</si>
  <si>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</si>
  <si>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</si>
  <si>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</si>
  <si>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</si>
  <si>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</si>
  <si>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</si>
  <si>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</si>
  <si>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</si>
  <si>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</si>
  <si>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</si>
  <si>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</si>
  <si>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</si>
  <si>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</si>
  <si>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</si>
  <si>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</si>
  <si>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</si>
  <si>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</si>
  <si>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</si>
  <si>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</si>
  <si>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</si>
  <si>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</si>
  <si>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</si>
  <si>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</si>
  <si>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</si>
  <si>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</si>
  <si>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</si>
  <si>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</si>
  <si>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</si>
  <si>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</si>
  <si>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</si>
  <si>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</si>
  <si>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</si>
  <si>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</si>
  <si>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</si>
  <si>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</si>
  <si>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</si>
  <si>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</si>
  <si>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</si>
  <si>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</si>
  <si>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</si>
  <si>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</si>
  <si>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</si>
  <si>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</si>
  <si>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</si>
  <si>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</si>
  <si>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</si>
  <si>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</si>
  <si>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</si>
  <si>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</si>
  <si>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</si>
  <si>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</si>
  <si>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</si>
  <si>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</si>
  <si>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</si>
  <si>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</si>
  <si>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</si>
  <si>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</si>
  <si>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</si>
  <si>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</si>
  <si>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</si>
  <si>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</si>
  <si>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</si>
  <si>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</si>
  <si>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</si>
  <si>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</si>
  <si>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</si>
  <si>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</si>
  <si>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</si>
  <si>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</si>
  <si>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</si>
  <si>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</si>
  <si>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</si>
  <si>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</si>
  <si>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</si>
  <si>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</si>
  <si>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</si>
  <si>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</si>
  <si>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</si>
  <si>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</si>
  <si>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</si>
  <si>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</si>
  <si>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</si>
  <si>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</si>
  <si>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</si>
  <si>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</si>
  <si>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</si>
  <si>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</si>
  <si>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</si>
  <si>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</si>
  <si>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</si>
  <si>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</si>
  <si>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</si>
  <si>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</si>
  <si>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</si>
  <si>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</si>
  <si>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</si>
  <si>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</si>
  <si>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</si>
  <si>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</si>
  <si>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</si>
  <si>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</si>
  <si>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</si>
  <si>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</si>
  <si>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</si>
  <si>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</si>
  <si>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</si>
  <si>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</si>
  <si>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</si>
  <si>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</si>
  <si>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</si>
  <si>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</si>
  <si>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</si>
  <si>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</si>
  <si>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</si>
  <si>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</si>
  <si>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</si>
  <si>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</si>
  <si>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</si>
  <si>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</si>
  <si>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</si>
  <si>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</si>
  <si>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</si>
  <si>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</si>
  <si>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</si>
  <si>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</si>
  <si>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</si>
  <si>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</si>
  <si>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</si>
  <si>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</si>
  <si>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</si>
  <si>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</si>
  <si>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</si>
  <si>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</si>
  <si>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</si>
  <si>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</si>
  <si>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</si>
  <si>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</si>
  <si>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</si>
  <si>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</si>
  <si>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</si>
  <si>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</si>
  <si>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</si>
  <si>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</si>
  <si>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</si>
  <si>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</si>
  <si>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</si>
  <si>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</si>
  <si>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</si>
  <si>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</si>
  <si>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</si>
  <si>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</si>
  <si>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</si>
  <si>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</si>
  <si>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</si>
  <si>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</si>
  <si>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</si>
  <si>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</si>
  <si>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</si>
  <si>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</si>
  <si>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</si>
  <si>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</si>
  <si>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</si>
  <si>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</si>
  <si>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</si>
  <si>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</si>
  <si>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</si>
  <si>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</si>
  <si>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</si>
  <si>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</si>
  <si>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</si>
  <si>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</si>
  <si>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</si>
  <si>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</si>
  <si>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</si>
  <si>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</si>
  <si>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</si>
  <si>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</si>
  <si>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</si>
  <si>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</si>
  <si>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</si>
  <si>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</si>
  <si>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</si>
  <si>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</si>
  <si>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</si>
  <si>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</si>
  <si>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</si>
  <si>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</si>
  <si>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</si>
  <si>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</si>
  <si>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</si>
  <si>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</si>
  <si>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</si>
  <si>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</si>
  <si>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</si>
  <si>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</si>
  <si>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</si>
  <si>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</si>
  <si>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</si>
  <si>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</si>
  <si>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</si>
  <si>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</si>
  <si>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</si>
  <si>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</si>
  <si>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</si>
  <si>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</si>
  <si>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</si>
  <si>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</si>
  <si>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</si>
  <si>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</si>
  <si>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</si>
  <si>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</si>
  <si>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</si>
  <si>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</si>
  <si>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</si>
  <si>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</si>
  <si>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</si>
  <si>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</si>
  <si>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</si>
  <si>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</si>
  <si>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</si>
  <si>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</si>
  <si>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</si>
  <si>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</si>
  <si>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</si>
  <si>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</si>
  <si>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</si>
  <si>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</si>
  <si>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</si>
  <si>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</si>
  <si>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</si>
  <si>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</si>
  <si>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</si>
  <si>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</si>
  <si>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</si>
  <si>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</si>
  <si>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</si>
  <si>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</si>
  <si>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</si>
  <si>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</si>
  <si>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</si>
  <si>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</si>
  <si>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</si>
  <si>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</si>
  <si>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</si>
  <si>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</si>
  <si>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</si>
  <si>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</si>
  <si>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</si>
  <si>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</si>
  <si>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</si>
  <si>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</si>
  <si>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</si>
  <si>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</si>
  <si>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</si>
  <si>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</si>
  <si>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</si>
  <si>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</si>
  <si>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</si>
  <si>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</si>
  <si>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</si>
  <si>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</si>
  <si>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</si>
  <si>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</si>
  <si>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</si>
  <si>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</si>
  <si>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</si>
  <si>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</si>
  <si>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</si>
  <si>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</si>
  <si>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</si>
  <si>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</si>
  <si>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</si>
  <si>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</si>
  <si>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</si>
  <si>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</si>
  <si>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</si>
  <si>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</si>
  <si>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</si>
  <si>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</si>
  <si>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</si>
  <si>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</si>
  <si>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</si>
  <si>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</si>
  <si>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</si>
  <si>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</si>
  <si>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</si>
  <si>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</si>
  <si>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</si>
  <si>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</si>
  <si>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</si>
  <si>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</si>
  <si>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</si>
  <si>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</si>
  <si>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</si>
  <si>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</si>
  <si>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</si>
  <si>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</si>
  <si>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</si>
  <si>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</si>
  <si>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</si>
  <si>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</si>
  <si>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</si>
  <si>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</si>
  <si>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</si>
  <si>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</si>
  <si>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</si>
  <si>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</si>
  <si>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</si>
  <si>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</si>
  <si>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</si>
  <si>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</si>
  <si>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</si>
  <si>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</si>
  <si>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</si>
  <si>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</si>
  <si>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</si>
  <si>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</si>
  <si>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</si>
  <si>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</si>
  <si>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</si>
  <si>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</si>
  <si>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</si>
  <si>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</si>
  <si>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</si>
  <si>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</si>
  <si>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</si>
  <si>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</si>
  <si>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</si>
  <si>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</si>
  <si>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</si>
  <si>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</si>
  <si>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</si>
  <si>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</si>
  <si>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</si>
  <si>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</si>
  <si>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</si>
  <si>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</si>
  <si>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</si>
  <si>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</si>
  <si>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</si>
  <si>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</si>
  <si>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</si>
  <si>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</si>
  <si>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</si>
  <si>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</si>
  <si>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</si>
  <si>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</si>
  <si>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</si>
  <si>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</si>
  <si>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</si>
  <si>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</si>
  <si>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</si>
  <si>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</si>
  <si>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</si>
  <si>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</si>
  <si>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</si>
  <si>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</si>
  <si>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</si>
  <si>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</si>
  <si>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</si>
  <si>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</si>
  <si>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</si>
  <si>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</si>
  <si>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</si>
  <si>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</si>
  <si>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</si>
  <si>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</si>
  <si>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</si>
  <si>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</si>
  <si>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</si>
  <si>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</si>
  <si>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</si>
  <si>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</si>
  <si>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</si>
  <si>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</si>
  <si>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</si>
  <si>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</si>
  <si>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</si>
  <si>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</si>
  <si>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</si>
  <si>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</si>
  <si>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</si>
  <si>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</si>
  <si>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</si>
  <si>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</si>
  <si>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</si>
  <si>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</si>
  <si>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</si>
  <si>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</si>
  <si>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</si>
  <si>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</si>
  <si>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</si>
  <si>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</si>
  <si>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</si>
  <si>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</si>
  <si>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</si>
  <si>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</si>
  <si>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</si>
  <si>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</si>
  <si>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</si>
  <si>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</si>
  <si>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</si>
  <si>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</si>
  <si>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</si>
  <si>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</si>
  <si>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</si>
  <si>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</si>
  <si>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</si>
  <si>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</si>
  <si>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</si>
  <si>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</si>
  <si>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</si>
  <si>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</si>
  <si>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</si>
  <si>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</si>
  <si>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</si>
  <si>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</si>
  <si>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</si>
  <si>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</si>
  <si>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</si>
  <si>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</si>
  <si>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</si>
  <si>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</si>
  <si>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</si>
  <si>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</si>
  <si>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</si>
  <si>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</si>
  <si>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</si>
  <si>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</si>
  <si>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</si>
  <si>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</si>
  <si>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</si>
  <si>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</si>
  <si>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</si>
  <si>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</si>
  <si>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</si>
  <si>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</si>
  <si>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</si>
  <si>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</si>
  <si>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</si>
  <si>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</si>
  <si>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</si>
  <si>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</si>
  <si>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</si>
  <si>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</si>
  <si>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</si>
  <si>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</si>
  <si>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</si>
  <si>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</si>
  <si>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</si>
  <si>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</si>
  <si>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</si>
  <si>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</si>
  <si>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</si>
  <si>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</si>
  <si>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</si>
  <si>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</si>
  <si>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</si>
  <si>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</si>
  <si>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</si>
  <si>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</si>
  <si>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</si>
  <si>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</si>
  <si>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</si>
  <si>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</si>
  <si>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</si>
  <si>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</si>
  <si>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</si>
  <si>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</si>
  <si>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</si>
  <si>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</si>
  <si>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</si>
  <si>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</si>
  <si>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</si>
  <si>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</si>
  <si>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</si>
  <si>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</si>
  <si>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</si>
  <si>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</si>
  <si>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</si>
  <si>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</si>
  <si>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</si>
  <si>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</si>
  <si>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</si>
  <si>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</si>
  <si>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</si>
  <si>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</si>
  <si>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</si>
  <si>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</si>
  <si>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</si>
  <si>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</si>
  <si>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</si>
  <si>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</si>
  <si>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</si>
  <si>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</si>
  <si>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</si>
  <si>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</si>
  <si>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</si>
  <si>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</si>
  <si>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</si>
  <si>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</si>
  <si>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</si>
  <si>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</si>
  <si>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</si>
  <si>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</si>
  <si>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</si>
  <si>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</si>
  <si>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</si>
  <si>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</si>
  <si>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</si>
  <si>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</si>
  <si>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</si>
  <si>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</si>
  <si>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</si>
  <si>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</si>
  <si>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</si>
  <si>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</si>
  <si>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</si>
  <si>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</si>
  <si>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</si>
  <si>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</si>
  <si>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</si>
  <si>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</si>
  <si>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</si>
  <si>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</si>
  <si>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</si>
  <si>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</si>
  <si>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</si>
  <si>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</si>
  <si>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</si>
  <si>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</si>
  <si>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</si>
  <si>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</si>
  <si>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</si>
  <si>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</si>
  <si>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</si>
  <si>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</si>
  <si>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</si>
  <si>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</si>
  <si>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</si>
  <si>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</si>
  <si>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</si>
  <si>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</si>
  <si>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</si>
  <si>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</si>
  <si>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</si>
  <si>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</si>
  <si>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</si>
  <si>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</si>
  <si>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</si>
  <si>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</si>
  <si>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</si>
  <si>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</si>
  <si>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</si>
  <si>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</si>
  <si>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</si>
  <si>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</si>
  <si>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</si>
  <si>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</si>
  <si>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</si>
  <si>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</si>
  <si>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</si>
  <si>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</si>
  <si>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</si>
  <si>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</si>
  <si>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</si>
  <si>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</si>
  <si>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</si>
  <si>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</si>
  <si>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</si>
  <si>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</si>
  <si>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</si>
  <si>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</si>
  <si>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</si>
  <si>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</si>
  <si>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</si>
  <si>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</si>
  <si>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</si>
  <si>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</si>
  <si>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</si>
  <si>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</si>
  <si>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</si>
  <si>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</si>
  <si>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</si>
  <si>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</si>
  <si>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</si>
  <si>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</si>
  <si>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</si>
  <si>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</si>
  <si>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</si>
  <si>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</si>
  <si>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</si>
  <si>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</si>
  <si>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</si>
  <si>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</si>
  <si>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</si>
  <si>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</si>
  <si>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</si>
  <si>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</si>
  <si>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</si>
  <si>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</si>
  <si>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</si>
  <si>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</si>
  <si>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</si>
  <si>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</si>
  <si>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</si>
  <si>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</si>
  <si>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</si>
  <si>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</si>
  <si>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</si>
  <si>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</si>
  <si>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</si>
  <si>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</si>
  <si>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</si>
  <si>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</si>
  <si>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</si>
  <si>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</si>
  <si>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</si>
  <si>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</si>
  <si>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</si>
  <si>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</si>
  <si>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</si>
  <si>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</si>
  <si>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</si>
  <si>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</si>
  <si>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</si>
  <si>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</si>
  <si>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</si>
  <si>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</si>
  <si>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</si>
  <si>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</si>
  <si>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</si>
  <si>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</si>
  <si>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</si>
  <si>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</si>
  <si>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</si>
  <si>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</si>
  <si>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</si>
  <si>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</si>
  <si>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</si>
  <si>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</si>
  <si>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</si>
  <si>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</si>
  <si>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</si>
  <si>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</si>
  <si>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</si>
  <si>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</si>
  <si>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</si>
  <si>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</si>
  <si>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</si>
  <si>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</si>
  <si>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</si>
  <si>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</si>
  <si>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</si>
  <si>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</si>
  <si>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</si>
  <si>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</si>
  <si>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</si>
  <si>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</si>
  <si>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</si>
  <si>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</si>
  <si>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</si>
  <si>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</si>
  <si>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</si>
  <si>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</si>
  <si>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</si>
  <si>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</si>
  <si>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</si>
  <si>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</si>
  <si>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</si>
  <si>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</si>
  <si>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</si>
  <si>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</si>
  <si>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</si>
  <si>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</si>
  <si>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</si>
  <si>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</si>
  <si>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</si>
  <si>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</si>
  <si>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</si>
  <si>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</si>
  <si>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</si>
  <si>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</si>
  <si>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</si>
  <si>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</si>
  <si>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</si>
  <si>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</si>
  <si>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</si>
  <si>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</si>
  <si>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</si>
  <si>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</si>
  <si>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</si>
  <si>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</si>
  <si>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</si>
  <si>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</si>
  <si>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</si>
  <si>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</si>
  <si>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</si>
  <si>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</si>
  <si>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</si>
  <si>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</si>
  <si>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</si>
  <si>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</si>
  <si>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</si>
  <si>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</si>
  <si>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</si>
  <si>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</si>
  <si>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</si>
  <si>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</si>
  <si>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</si>
  <si>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</si>
  <si>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</si>
  <si>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</si>
  <si>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</si>
  <si>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</si>
  <si>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</si>
  <si>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</si>
  <si>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</si>
  <si>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</si>
  <si>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</si>
  <si>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</si>
  <si>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</si>
  <si>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</si>
  <si>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</si>
  <si>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</si>
  <si>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</si>
  <si>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</si>
  <si>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</si>
  <si>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</si>
  <si>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</si>
  <si>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</si>
  <si>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</si>
  <si>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</si>
  <si>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</si>
  <si>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</si>
  <si>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</si>
  <si>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</si>
  <si>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</si>
  <si>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</si>
  <si>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</si>
  <si>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</si>
  <si>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</si>
  <si>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</si>
  <si>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</si>
  <si>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</si>
  <si>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</si>
  <si>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</si>
  <si>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</si>
  <si>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</si>
  <si>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</si>
  <si>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</si>
  <si>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</si>
  <si>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</si>
  <si>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</si>
  <si>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</si>
  <si>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</si>
  <si>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</si>
  <si>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</si>
  <si>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</si>
  <si>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</si>
  <si>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</si>
  <si>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</si>
  <si>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</si>
  <si>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</si>
  <si>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</si>
  <si>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</si>
  <si>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</si>
  <si>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</si>
  <si>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</si>
  <si>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</si>
  <si>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</si>
  <si>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</si>
  <si>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</si>
  <si>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</si>
  <si>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</si>
  <si>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</si>
  <si>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</si>
  <si>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</si>
  <si>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</si>
  <si>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</si>
  <si>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</si>
  <si>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</si>
  <si>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</si>
  <si>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</si>
  <si>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</si>
  <si>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</si>
  <si>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</si>
  <si>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</si>
  <si>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</si>
  <si>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</si>
  <si>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</si>
  <si>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</si>
  <si>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</si>
  <si>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</si>
  <si>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</si>
  <si>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</si>
  <si>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</si>
  <si>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</si>
  <si>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</si>
  <si>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</si>
  <si>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</si>
  <si>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</si>
  <si>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</si>
  <si>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</si>
  <si>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</si>
  <si>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</si>
  <si>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</si>
  <si>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</si>
  <si>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</si>
  <si>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</si>
  <si>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</si>
  <si>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</si>
  <si>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</si>
  <si>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</si>
  <si>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</si>
  <si>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</si>
  <si>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</si>
  <si>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</si>
  <si>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</si>
  <si>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</si>
  <si>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</si>
  <si>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</si>
  <si>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</si>
  <si>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</si>
  <si>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</si>
  <si>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</si>
  <si>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</si>
  <si>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</si>
  <si>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</si>
  <si>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</si>
  <si>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</si>
  <si>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</si>
  <si>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</si>
  <si>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</si>
  <si>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</si>
  <si>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</si>
  <si>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</si>
  <si>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</si>
  <si>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</si>
  <si>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</si>
  <si>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</si>
  <si>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</si>
  <si>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</si>
  <si>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</si>
  <si>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</si>
  <si>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</si>
  <si>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</si>
  <si>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</si>
  <si>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</si>
  <si>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</si>
  <si>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</si>
  <si>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</si>
  <si>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</si>
  <si>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</si>
  <si>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</si>
  <si>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</si>
  <si>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</si>
  <si>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</si>
  <si>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</si>
  <si>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</si>
  <si>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</si>
  <si>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</si>
  <si>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</si>
  <si>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</si>
  <si>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</si>
  <si>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</si>
  <si>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</si>
  <si>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</si>
  <si>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</si>
  <si>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</si>
  <si>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</si>
  <si>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</si>
  <si>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</si>
  <si>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</si>
  <si>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</si>
  <si>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</si>
  <si>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</si>
  <si>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</si>
  <si>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</si>
  <si>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</si>
  <si>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</si>
  <si>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</si>
  <si>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</si>
  <si>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</si>
  <si>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</si>
  <si>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</si>
  <si>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</si>
  <si>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</si>
  <si>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</si>
  <si>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</si>
  <si>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</si>
  <si>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</si>
  <si>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</si>
  <si>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</si>
  <si>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</si>
  <si>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</si>
  <si>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</si>
  <si>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</si>
  <si>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</si>
  <si>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</si>
  <si>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</si>
  <si>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</si>
  <si>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</si>
  <si>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</si>
  <si>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</si>
  <si>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</si>
  <si>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</si>
  <si>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</si>
  <si>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</si>
  <si>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</si>
  <si>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</si>
  <si>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</si>
  <si>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</si>
  <si>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</si>
  <si>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</si>
  <si>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</si>
  <si>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</si>
  <si>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</si>
  <si>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</si>
  <si>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</si>
  <si>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</si>
  <si>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</si>
  <si>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</si>
  <si>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</si>
  <si>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</si>
  <si>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</si>
  <si>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</si>
  <si>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</si>
  <si>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</si>
  <si>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</si>
  <si>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</si>
  <si>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</si>
  <si>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</si>
  <si>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</si>
  <si>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</si>
  <si>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</si>
  <si>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</si>
  <si>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</si>
  <si>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</si>
  <si>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</si>
  <si>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</si>
  <si>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</si>
  <si>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</si>
  <si>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</si>
  <si>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</si>
  <si>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</si>
  <si>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</si>
  <si>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</si>
  <si>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</si>
  <si>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</si>
  <si>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</si>
  <si>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</si>
  <si>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</si>
  <si>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</si>
  <si>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</si>
  <si>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</si>
  <si>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</si>
  <si>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</si>
  <si>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</si>
  <si>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</si>
  <si>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</si>
  <si>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</si>
  <si>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</si>
  <si>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</si>
  <si>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</si>
  <si>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</si>
  <si>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</si>
  <si>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</si>
  <si>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</si>
  <si>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</si>
  <si>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</si>
  <si>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</si>
  <si>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</si>
  <si>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</si>
  <si>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</si>
  <si>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</si>
  <si>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</si>
  <si>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</si>
  <si>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</si>
  <si>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</si>
  <si>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</si>
  <si>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</si>
  <si>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</si>
  <si>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</si>
  <si>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</si>
  <si>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</si>
  <si>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</si>
  <si>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</si>
  <si>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</si>
  <si>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</si>
  <si>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</si>
  <si>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</si>
  <si>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</si>
  <si>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</si>
  <si>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</si>
  <si>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</si>
  <si>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</si>
  <si>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</si>
  <si>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</si>
  <si>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</si>
  <si>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</si>
  <si>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</si>
  <si>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</si>
  <si>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</si>
  <si>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</si>
  <si>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</si>
  <si>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</si>
  <si>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</si>
  <si>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</si>
  <si>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</si>
  <si>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</si>
  <si>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</si>
  <si>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</si>
  <si>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</si>
  <si>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</si>
  <si>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</si>
  <si>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</si>
  <si>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</si>
  <si>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</si>
  <si>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</si>
  <si>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</si>
  <si>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</si>
  <si>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</si>
  <si>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</si>
  <si>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</si>
  <si>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</si>
  <si>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</si>
  <si>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</si>
  <si>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</si>
  <si>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</si>
  <si>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</si>
  <si>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</si>
  <si>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</si>
  <si>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</si>
  <si>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</si>
  <si>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</si>
  <si>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</si>
  <si>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</si>
  <si>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</si>
  <si>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</si>
  <si>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</si>
  <si>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</si>
  <si>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</si>
  <si>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</si>
  <si>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</si>
  <si>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</si>
  <si>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</si>
  <si>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</si>
  <si>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</si>
  <si>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</si>
  <si>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</si>
  <si>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</si>
  <si>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</si>
  <si>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</si>
  <si>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</si>
  <si>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</si>
  <si>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</si>
  <si>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</si>
  <si>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</si>
  <si>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</si>
  <si>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</si>
  <si>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</si>
  <si>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</si>
  <si>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</si>
  <si>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</si>
  <si>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</si>
  <si>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</si>
  <si>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</si>
  <si>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</si>
  <si>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</si>
  <si>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</si>
  <si>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</si>
  <si>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</si>
  <si>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</si>
  <si>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</si>
  <si>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</si>
  <si>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</si>
  <si>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</si>
  <si>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</si>
  <si>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</si>
  <si>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</si>
  <si>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</si>
  <si>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</si>
  <si>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</si>
  <si>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</si>
  <si>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</si>
  <si>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</si>
  <si>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</si>
  <si>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</si>
  <si>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</si>
  <si>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</si>
  <si>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</si>
  <si>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</si>
  <si>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</si>
  <si>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</si>
  <si>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</si>
  <si>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</si>
  <si>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</si>
  <si>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</si>
  <si>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</si>
  <si>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</si>
  <si>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</si>
  <si>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</si>
  <si>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</si>
  <si>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</si>
  <si>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</si>
  <si>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</si>
  <si>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</si>
  <si>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</si>
  <si>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</si>
  <si>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</si>
  <si>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</si>
  <si>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</si>
  <si>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</si>
  <si>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</si>
  <si>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</si>
  <si>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</si>
  <si>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</si>
  <si>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</si>
  <si>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</si>
  <si>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</si>
  <si>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</si>
  <si>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</si>
  <si>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</si>
  <si>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</si>
  <si>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</si>
  <si>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</si>
  <si>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</si>
  <si>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</si>
  <si>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</si>
  <si>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</si>
  <si>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</si>
  <si>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</si>
  <si>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</si>
  <si>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</si>
  <si>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</si>
  <si>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</si>
  <si>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</si>
  <si>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</si>
  <si>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</si>
  <si>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</si>
  <si>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</si>
  <si>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</si>
  <si>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</si>
  <si>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</si>
  <si>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</si>
  <si>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</si>
  <si>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</si>
  <si>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</si>
  <si>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</si>
  <si>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</si>
  <si>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</si>
  <si>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</si>
  <si>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</si>
  <si>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</si>
  <si>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</si>
  <si>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</si>
  <si>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</si>
  <si>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</si>
  <si>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</si>
  <si>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</si>
  <si>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</si>
  <si>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</si>
  <si>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</si>
  <si>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</si>
  <si>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</si>
  <si>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</si>
  <si>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</si>
  <si>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</si>
  <si>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</si>
  <si>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</si>
  <si>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</si>
  <si>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</si>
  <si>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</si>
  <si>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</si>
  <si>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</si>
  <si>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</si>
  <si>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</si>
  <si>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</si>
  <si>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</si>
  <si>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</si>
  <si>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</si>
  <si>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</si>
  <si>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</si>
  <si>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</si>
  <si>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</si>
  <si>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</si>
  <si>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</si>
  <si>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</si>
  <si>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</si>
  <si>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</si>
  <si>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</si>
  <si>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</si>
  <si>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</si>
  <si>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</si>
  <si>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</si>
  <si>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</si>
  <si>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</si>
  <si>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</si>
  <si>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</si>
  <si>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</si>
  <si>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</si>
  <si>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</si>
  <si>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</si>
  <si>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</si>
  <si>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</si>
  <si>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</si>
  <si>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</si>
  <si>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</si>
  <si>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</si>
  <si>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</si>
  <si>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</si>
  <si>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</si>
  <si>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</si>
  <si>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</si>
  <si>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</si>
  <si>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</si>
  <si>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</si>
  <si>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</si>
  <si>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</si>
  <si>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</si>
  <si>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</si>
  <si>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</si>
  <si>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</si>
  <si>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</si>
  <si>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</si>
  <si>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</si>
  <si>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</si>
  <si>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</si>
  <si>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</si>
  <si>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</si>
  <si>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</si>
  <si>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</si>
  <si>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</si>
  <si>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</si>
  <si>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</si>
  <si>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</si>
  <si>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</si>
  <si>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</si>
  <si>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</si>
  <si>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</si>
  <si>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</si>
  <si>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</si>
  <si>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</si>
  <si>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</si>
  <si>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</si>
  <si>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</si>
  <si>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</si>
  <si>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</si>
  <si>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</si>
  <si>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</si>
  <si>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</si>
  <si>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</si>
  <si>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</si>
  <si>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</si>
  <si>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</si>
  <si>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</si>
  <si>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</si>
  <si>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</si>
  <si>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</si>
  <si>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</si>
  <si>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</si>
  <si>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</si>
  <si>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</si>
  <si>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</si>
  <si>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</si>
  <si>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</si>
  <si>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</si>
  <si>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</si>
  <si>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</si>
  <si>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</si>
  <si>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</si>
  <si>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</si>
  <si>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</si>
  <si>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</si>
  <si>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</si>
  <si>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</si>
  <si>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</si>
  <si>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</si>
  <si>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</si>
  <si>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</si>
  <si>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</si>
  <si>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</si>
  <si>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</si>
  <si>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</si>
  <si>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</si>
  <si>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</si>
  <si>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</si>
  <si>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</si>
  <si>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</si>
  <si>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</si>
  <si>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</si>
  <si>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</si>
  <si>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</si>
  <si>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</si>
  <si>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</si>
  <si>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</si>
  <si>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</si>
  <si>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</si>
  <si>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</si>
  <si>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</si>
  <si>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</si>
  <si>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</si>
  <si>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</si>
  <si>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</si>
  <si>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</si>
  <si>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</si>
  <si>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</si>
  <si>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</si>
  <si>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</si>
  <si>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</si>
  <si>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</si>
  <si>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</si>
  <si>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</si>
  <si>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</si>
  <si>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</si>
  <si>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</si>
  <si>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</si>
  <si>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</si>
  <si>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</si>
  <si>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</si>
  <si>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</si>
  <si>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</si>
  <si>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</si>
  <si>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</si>
  <si>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</si>
  <si>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</si>
  <si>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</si>
  <si>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</si>
  <si>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</si>
  <si>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</si>
  <si>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</si>
  <si>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</si>
  <si>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</si>
  <si>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</si>
  <si>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</si>
  <si>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</si>
  <si>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</si>
  <si>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</si>
  <si>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</si>
  <si>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</si>
  <si>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</si>
  <si>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</si>
  <si>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</si>
  <si>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</si>
  <si>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</si>
  <si>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</si>
  <si>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</si>
  <si>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</si>
  <si>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</si>
  <si>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</si>
  <si>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</si>
  <si>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</si>
  <si>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</si>
  <si>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</si>
  <si>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</si>
  <si>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</si>
  <si>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</si>
  <si>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</si>
  <si>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</si>
  <si>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</si>
  <si>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</si>
  <si>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</si>
  <si>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</si>
  <si>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</si>
  <si>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</si>
  <si>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</si>
  <si>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</si>
  <si>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</si>
  <si>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</si>
  <si>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</si>
  <si>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</si>
  <si>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</si>
  <si>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</si>
  <si>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</si>
  <si>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</si>
  <si>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</si>
  <si>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</si>
  <si>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</si>
  <si>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</si>
  <si>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</si>
  <si>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</si>
  <si>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</si>
  <si>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</si>
  <si>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</si>
  <si>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</si>
  <si>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</si>
  <si>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</si>
  <si>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</si>
  <si>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</si>
  <si>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</si>
  <si>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</si>
  <si>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</si>
  <si>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</si>
  <si>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</si>
  <si>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</si>
  <si>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</si>
  <si>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</si>
  <si>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</si>
  <si>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</si>
  <si>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</si>
  <si>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</si>
  <si>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</si>
  <si>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</si>
  <si>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</si>
  <si>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</si>
  <si>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</si>
  <si>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</si>
  <si>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</si>
  <si>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</si>
  <si>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</si>
  <si>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</si>
  <si>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</si>
  <si>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</si>
  <si>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</si>
  <si>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</si>
  <si>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</si>
  <si>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</si>
  <si>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</si>
  <si>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</si>
  <si>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</si>
  <si>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</si>
  <si>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</si>
  <si>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</si>
  <si>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</si>
  <si>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</si>
  <si>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</si>
  <si>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</si>
  <si>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</si>
  <si>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</si>
  <si>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</si>
  <si>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</si>
  <si>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</si>
  <si>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</si>
  <si>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</si>
  <si>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</si>
  <si>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</si>
  <si>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</si>
  <si>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</si>
  <si>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</si>
  <si>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</si>
  <si>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</si>
  <si>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</si>
  <si>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</si>
  <si>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</si>
  <si>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</si>
  <si>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</si>
  <si>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</si>
  <si>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</si>
  <si>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</si>
  <si>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</si>
  <si>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</si>
  <si>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</si>
  <si>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</si>
  <si>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</si>
  <si>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</si>
  <si>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</si>
  <si>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</si>
  <si>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</si>
  <si>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</si>
  <si>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</si>
  <si>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</si>
  <si>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</si>
  <si>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</si>
  <si>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</si>
  <si>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</si>
  <si>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</si>
  <si>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</si>
  <si>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</si>
  <si>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</si>
  <si>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</si>
  <si>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</si>
  <si>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</si>
  <si>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</si>
  <si>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</si>
  <si>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</si>
  <si>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</si>
  <si>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</si>
  <si>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</si>
  <si>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</si>
  <si>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</si>
  <si>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</si>
  <si>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</si>
  <si>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</si>
  <si>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</si>
  <si>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</si>
  <si>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</si>
  <si>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</si>
  <si>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</si>
  <si>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</si>
  <si>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</si>
  <si>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</si>
  <si>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</si>
  <si>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</si>
  <si>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</si>
  <si>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</si>
  <si>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</si>
  <si>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</si>
  <si>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</si>
  <si>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</si>
  <si>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</si>
  <si>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</si>
  <si>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</si>
  <si>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</si>
  <si>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</si>
  <si>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</si>
  <si>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</si>
  <si>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</si>
  <si>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</si>
  <si>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</si>
  <si>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</si>
  <si>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</si>
  <si>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</si>
  <si>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</si>
  <si>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</si>
  <si>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</si>
  <si>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</si>
  <si>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</si>
  <si>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</si>
  <si>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</si>
  <si>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</si>
  <si>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</si>
  <si>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</si>
  <si>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</si>
  <si>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</si>
  <si>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</si>
  <si>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</si>
  <si>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</si>
  <si>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</si>
  <si>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</si>
  <si>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</si>
  <si>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</si>
  <si>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</si>
  <si>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</si>
  <si>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</si>
  <si>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</si>
  <si>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</si>
  <si>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</si>
  <si>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</si>
  <si>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</si>
  <si>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</si>
  <si>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</si>
  <si>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</si>
  <si>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</si>
  <si>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</si>
  <si>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</si>
  <si>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</si>
  <si>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</si>
  <si>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</si>
  <si>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</si>
  <si>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</si>
  <si>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</si>
  <si>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</si>
  <si>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</si>
  <si>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</si>
  <si>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</si>
  <si>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</si>
  <si>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</si>
  <si>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</si>
  <si>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</si>
  <si>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</si>
  <si>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</si>
  <si>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</si>
  <si>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</si>
  <si>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</si>
  <si>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</si>
  <si>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</si>
  <si>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</si>
  <si>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</si>
  <si>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</si>
  <si>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</si>
  <si>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</si>
  <si>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</si>
  <si>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</si>
  <si>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</si>
  <si>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</si>
  <si>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</si>
  <si>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</si>
  <si>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</si>
  <si>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</si>
  <si>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</si>
  <si>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</si>
  <si>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</si>
  <si>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</si>
  <si>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</si>
  <si>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</si>
  <si>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</si>
  <si>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</si>
  <si>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</si>
  <si>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</si>
  <si>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</si>
  <si>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</si>
  <si>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</si>
  <si>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</si>
  <si>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</si>
  <si>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</si>
  <si>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</si>
  <si>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</si>
  <si>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</si>
  <si>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</si>
  <si>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</si>
  <si>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</si>
  <si>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</si>
  <si>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</si>
  <si>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</si>
  <si>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</si>
  <si>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</si>
  <si>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</si>
  <si>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</si>
  <si>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</si>
  <si>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</si>
  <si>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</si>
  <si>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</si>
  <si>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</si>
  <si>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</si>
  <si>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</si>
  <si>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</si>
  <si>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</si>
  <si>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</si>
  <si>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</si>
  <si>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</si>
  <si>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</si>
  <si>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</si>
  <si>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</si>
  <si>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</si>
  <si>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</si>
  <si>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</si>
  <si>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</si>
  <si>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</si>
  <si>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</si>
  <si>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</si>
  <si>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</si>
  <si>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</si>
  <si>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</si>
  <si>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</si>
  <si>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</si>
  <si>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</si>
  <si>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</si>
  <si>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</si>
  <si>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</si>
  <si>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</si>
  <si>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</si>
  <si>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</si>
  <si>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</si>
  <si>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</si>
  <si>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</si>
  <si>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</si>
  <si>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</si>
  <si>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</si>
  <si>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</si>
  <si>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</si>
  <si>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</si>
  <si>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</si>
  <si>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</si>
  <si>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</si>
  <si>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</si>
  <si>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</si>
  <si>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</si>
  <si>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</si>
  <si>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</si>
  <si>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</si>
  <si>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</si>
  <si>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</si>
  <si>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</si>
  <si>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</si>
  <si>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</si>
  <si>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</si>
  <si>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</si>
  <si>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</si>
  <si>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</si>
  <si>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</si>
  <si>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</si>
  <si>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</si>
  <si>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</si>
  <si>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</si>
  <si>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</si>
  <si>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</si>
  <si>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</si>
  <si>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</si>
  <si>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</si>
  <si>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</si>
  <si>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</si>
  <si>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</si>
  <si>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</si>
  <si>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</si>
  <si>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</si>
  <si>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</si>
  <si>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</si>
  <si>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</si>
  <si>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</si>
  <si>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</si>
  <si>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</si>
  <si>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</si>
  <si>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</si>
  <si>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</si>
  <si>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</si>
  <si>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</si>
  <si>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</si>
  <si>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</si>
  <si>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</si>
  <si>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</si>
  <si>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</si>
  <si>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</si>
  <si>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</si>
  <si>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</si>
  <si>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</si>
  <si>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</si>
  <si>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</si>
  <si>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</si>
  <si>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</si>
  <si>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</si>
  <si>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</si>
  <si>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</si>
  <si>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</si>
  <si>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</si>
  <si>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</si>
  <si>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</si>
  <si>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</si>
  <si>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</si>
  <si>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</si>
  <si>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</si>
  <si>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</si>
  <si>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</si>
  <si>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</si>
  <si>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</si>
  <si>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</si>
  <si>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</si>
  <si>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</si>
  <si>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</si>
  <si>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</si>
  <si>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</si>
  <si>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</si>
  <si>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</si>
  <si>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</si>
  <si>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</si>
  <si>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</si>
  <si>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</si>
  <si>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</si>
  <si>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</si>
  <si>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</si>
  <si>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</si>
  <si>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</si>
  <si>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</si>
  <si>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</si>
  <si>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</si>
  <si>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</si>
  <si>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</si>
  <si>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</si>
  <si>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</si>
  <si>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</si>
  <si>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</si>
  <si>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</si>
  <si>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</si>
  <si>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</si>
  <si>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</si>
  <si>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</si>
  <si>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</si>
  <si>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</si>
  <si>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</si>
  <si>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</si>
  <si>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</si>
  <si>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</si>
  <si>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</si>
  <si>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</si>
  <si>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</si>
  <si>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</si>
  <si>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</si>
  <si>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</si>
  <si>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</si>
  <si>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</si>
  <si>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</si>
  <si>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</si>
  <si>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</si>
  <si>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</si>
  <si>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</si>
  <si>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</si>
  <si>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</si>
  <si>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</si>
  <si>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</si>
  <si>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</si>
  <si>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</si>
  <si>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</si>
  <si>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</si>
  <si>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</si>
  <si>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</si>
  <si>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</si>
  <si>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</si>
  <si>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</si>
  <si>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</si>
  <si>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</si>
  <si>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</si>
  <si>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</si>
  <si>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</si>
  <si>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</si>
  <si>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</si>
  <si>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</si>
  <si>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</si>
  <si>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</si>
  <si>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</si>
  <si>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</si>
  <si>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</si>
  <si>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</si>
  <si>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</si>
  <si>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</si>
  <si>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</si>
  <si>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</si>
  <si>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</si>
  <si>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</si>
  <si>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</si>
  <si>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</si>
  <si>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</si>
  <si>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</si>
  <si>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</si>
  <si>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</si>
  <si>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</si>
  <si>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</si>
  <si>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</si>
  <si>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</si>
  <si>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</si>
  <si>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</si>
  <si>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</si>
  <si>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</si>
  <si>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</si>
  <si>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</si>
  <si>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</si>
  <si>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</si>
  <si>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</si>
  <si>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</si>
  <si>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</si>
  <si>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</si>
  <si>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</si>
  <si>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</si>
  <si>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</si>
  <si>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</si>
  <si>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</si>
  <si>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</si>
  <si>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</si>
  <si>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</si>
  <si>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</si>
  <si>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</si>
  <si>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</si>
  <si>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</si>
  <si>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</si>
  <si>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</si>
  <si>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</si>
  <si>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</si>
  <si>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</si>
  <si>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</si>
  <si>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</si>
  <si>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</si>
  <si>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</si>
  <si>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</si>
  <si>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</si>
  <si>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</si>
  <si>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</si>
  <si>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</si>
  <si>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</si>
  <si>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</si>
  <si>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</si>
  <si>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</si>
  <si>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</si>
  <si>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</si>
  <si>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</si>
  <si>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</si>
  <si>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</si>
  <si>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</si>
  <si>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</si>
  <si>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</si>
  <si>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</si>
  <si>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</si>
  <si>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</si>
  <si>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</si>
  <si>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</si>
  <si>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</si>
  <si>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</si>
  <si>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</si>
  <si>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</si>
  <si>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</si>
  <si>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</si>
  <si>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</si>
  <si>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</si>
  <si>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</si>
  <si>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</si>
  <si>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</si>
  <si>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</si>
  <si>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</si>
  <si>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</si>
  <si>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</si>
  <si>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</si>
  <si>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</si>
  <si>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</si>
  <si>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</si>
  <si>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</si>
  <si>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</si>
  <si>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</si>
  <si>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</si>
  <si>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</si>
  <si>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</si>
  <si>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</si>
  <si>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</si>
  <si>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</si>
  <si>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</si>
  <si>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</si>
  <si>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</si>
  <si>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</si>
  <si>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</si>
  <si>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</si>
  <si>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</si>
  <si>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</si>
  <si>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</si>
  <si>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</si>
  <si>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</si>
  <si>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</si>
  <si>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</si>
  <si>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</si>
  <si>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</si>
  <si>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</si>
  <si>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</si>
  <si>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</si>
  <si>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</si>
  <si>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</si>
  <si>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</si>
  <si>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</si>
  <si>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</si>
  <si>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</si>
  <si>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</si>
  <si>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</si>
  <si>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</si>
  <si>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</si>
  <si>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</si>
  <si>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</si>
  <si>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</si>
  <si>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</si>
  <si>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</si>
  <si>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</si>
  <si>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</si>
  <si>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</si>
  <si>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</si>
  <si>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</si>
  <si>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</si>
  <si>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</si>
  <si>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</si>
  <si>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</si>
  <si>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</si>
  <si>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</si>
  <si>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</si>
  <si>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</si>
  <si>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</si>
  <si>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</si>
  <si>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</si>
  <si>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</si>
  <si>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</si>
  <si>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</si>
  <si>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</si>
  <si>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</si>
  <si>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</si>
  <si>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</si>
  <si>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</si>
  <si>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</si>
  <si>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</si>
  <si>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</si>
  <si>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</si>
  <si>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</si>
  <si>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</si>
  <si>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</si>
  <si>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</si>
  <si>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</si>
  <si>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</si>
  <si>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</si>
  <si>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</si>
  <si>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</si>
  <si>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</si>
  <si>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</si>
  <si>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</si>
  <si>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</si>
  <si>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</si>
  <si>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</si>
  <si>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</si>
  <si>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</si>
  <si>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</si>
  <si>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</si>
  <si>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</si>
  <si>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</si>
  <si>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</si>
  <si>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</si>
  <si>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</si>
  <si>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</si>
  <si>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</si>
  <si>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</si>
  <si>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</si>
  <si>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</si>
  <si>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</si>
  <si>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</si>
  <si>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</si>
  <si>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</si>
  <si>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</si>
  <si>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</si>
  <si>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</si>
  <si>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</si>
  <si>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</si>
  <si>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</si>
  <si>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</si>
  <si>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</si>
  <si>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</si>
  <si>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</si>
  <si>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</si>
  <si>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</si>
  <si>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</si>
  <si>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</si>
  <si>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</si>
  <si>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</si>
  <si>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</si>
  <si>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</si>
  <si>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</si>
  <si>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</si>
  <si>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</si>
  <si>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</si>
  <si>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</si>
  <si>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</si>
  <si>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</si>
  <si>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</si>
  <si>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</si>
  <si>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</si>
  <si>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</si>
  <si>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</si>
  <si>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</si>
  <si>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</si>
  <si>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</si>
  <si>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</si>
  <si>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</si>
  <si>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</si>
  <si>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</si>
  <si>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</si>
  <si>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</si>
  <si>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</si>
  <si>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</si>
  <si>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</si>
  <si>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</si>
  <si>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</si>
  <si>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</si>
  <si>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</si>
  <si>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</si>
  <si>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</si>
  <si>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</si>
  <si>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</si>
  <si>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</si>
  <si>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</si>
  <si>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</si>
  <si>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</si>
  <si>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</si>
  <si>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</si>
  <si>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</si>
  <si>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</si>
  <si>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</si>
  <si>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</si>
  <si>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</si>
  <si>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</si>
  <si>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</si>
  <si>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</si>
  <si>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</si>
  <si>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</si>
  <si>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</si>
  <si>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</si>
  <si>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</si>
  <si>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</si>
  <si>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</si>
  <si>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</si>
  <si>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</si>
  <si>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</si>
  <si>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</si>
  <si>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</si>
  <si>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</si>
  <si>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</si>
  <si>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</si>
  <si>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</si>
  <si>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</si>
  <si>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</si>
  <si>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</si>
  <si>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</si>
  <si>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</si>
  <si>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</si>
  <si>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</si>
  <si>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</si>
  <si>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</si>
  <si>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</si>
  <si>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</si>
  <si>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</si>
  <si>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</si>
  <si>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</si>
  <si>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</si>
  <si>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</si>
  <si>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</si>
  <si>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</si>
  <si>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</si>
  <si>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</si>
  <si>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</si>
  <si>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</si>
  <si>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</si>
  <si>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</si>
  <si>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</si>
  <si>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</si>
  <si>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</si>
  <si>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</si>
  <si>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</si>
  <si>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</si>
  <si>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</si>
  <si>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</si>
  <si>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</si>
  <si>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</si>
  <si>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</si>
  <si>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</si>
  <si>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</si>
  <si>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</si>
  <si>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</si>
  <si>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</si>
  <si>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</si>
  <si>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</si>
  <si>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</si>
  <si>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</si>
  <si>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</si>
  <si>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</si>
  <si>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</si>
  <si>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</si>
  <si>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</si>
  <si>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</si>
  <si>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</si>
  <si>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</si>
  <si>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</si>
  <si>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</si>
  <si>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</si>
  <si>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</si>
  <si>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</si>
  <si>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</si>
  <si>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</si>
  <si>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</si>
  <si>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</si>
  <si>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</si>
  <si>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</si>
  <si>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</si>
  <si>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</si>
  <si>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</si>
  <si>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</si>
  <si>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</si>
  <si>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</si>
  <si>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</si>
  <si>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</si>
  <si>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</si>
  <si>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</si>
  <si>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</si>
  <si>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</si>
  <si>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</si>
  <si>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</si>
  <si>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</si>
  <si>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</si>
  <si>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</si>
  <si>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</si>
  <si>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</si>
  <si>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</si>
  <si>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</si>
  <si>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</si>
  <si>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</si>
  <si>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</si>
  <si>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</si>
  <si>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</si>
  <si>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</si>
  <si>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</si>
  <si>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</si>
  <si>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</si>
  <si>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</si>
  <si>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</si>
  <si>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</si>
  <si>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</si>
  <si>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</si>
  <si>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</si>
  <si>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</si>
  <si>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</si>
  <si>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</si>
  <si>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</si>
  <si>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</si>
  <si>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</si>
  <si>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</si>
  <si>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</si>
  <si>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</si>
  <si>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</si>
  <si>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</si>
  <si>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</si>
  <si>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</si>
  <si>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</si>
  <si>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</si>
  <si>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</si>
  <si>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</si>
  <si>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</si>
  <si>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</si>
  <si>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</si>
  <si>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</si>
  <si>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</si>
  <si>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</si>
  <si>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</si>
  <si>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</si>
  <si>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</si>
  <si>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</si>
  <si>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</si>
  <si>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</si>
  <si>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</si>
  <si>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</si>
  <si>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</si>
  <si>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</si>
  <si>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</si>
  <si>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</si>
  <si>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</si>
  <si>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</si>
  <si>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</si>
  <si>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</si>
  <si>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</si>
  <si>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</si>
  <si>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</si>
  <si>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</si>
  <si>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</si>
  <si>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</si>
  <si>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</si>
  <si>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</si>
  <si>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</si>
  <si>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</si>
  <si>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</si>
  <si>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</si>
  <si>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</si>
  <si>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</si>
  <si>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</si>
  <si>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</si>
  <si>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</si>
  <si>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</si>
  <si>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</si>
  <si>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</si>
  <si>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</si>
  <si>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</si>
  <si>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</si>
  <si>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</si>
  <si>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</si>
  <si>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</si>
  <si>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</si>
  <si>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</si>
  <si>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</si>
  <si>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</si>
  <si>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</si>
  <si>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</si>
  <si>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</si>
  <si>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</si>
  <si>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</si>
  <si>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</si>
  <si>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</si>
  <si>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</si>
  <si>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</si>
  <si>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</si>
  <si>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</si>
  <si>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</si>
  <si>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</si>
  <si>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</si>
  <si>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</si>
  <si>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</si>
  <si>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</si>
  <si>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</si>
  <si>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</si>
  <si>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</si>
  <si>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</si>
  <si>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</si>
  <si>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</si>
  <si>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</si>
  <si>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</si>
  <si>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</si>
  <si>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</si>
  <si>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</si>
  <si>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</si>
  <si>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</si>
  <si>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</si>
  <si>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</si>
  <si>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</si>
  <si>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</si>
  <si>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</si>
  <si>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</si>
  <si>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</si>
  <si>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</si>
  <si>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</si>
  <si>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</si>
  <si>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</si>
  <si>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</si>
  <si>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</si>
  <si>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</si>
  <si>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</si>
  <si>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</si>
  <si>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</si>
  <si>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</si>
  <si>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</si>
  <si>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</si>
  <si>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</si>
  <si>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</si>
  <si>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</si>
  <si>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</si>
  <si>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</si>
  <si>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</si>
  <si>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</si>
  <si>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</si>
  <si>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</si>
  <si>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</si>
  <si>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</si>
  <si>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</si>
  <si>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</si>
  <si>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</si>
  <si>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</si>
  <si>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</si>
  <si>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</si>
  <si>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</si>
  <si>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</si>
  <si>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</si>
  <si>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</si>
  <si>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</si>
  <si>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</si>
  <si>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</si>
  <si>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</si>
  <si>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</si>
  <si>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</si>
  <si>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</si>
  <si>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</si>
  <si>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</si>
  <si>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</si>
  <si>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</si>
  <si>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</si>
  <si>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</si>
  <si>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</si>
  <si>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</si>
  <si>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</si>
  <si>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</si>
  <si>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</si>
  <si>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</si>
  <si>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</si>
  <si>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</si>
  <si>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</si>
  <si>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</si>
  <si>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</si>
  <si>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</si>
  <si>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</si>
  <si>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</si>
  <si>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</si>
  <si>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</si>
  <si>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</si>
  <si>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</si>
  <si>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</si>
  <si>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</si>
  <si>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</si>
  <si>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</si>
  <si>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</si>
  <si>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</si>
  <si>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</si>
  <si>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</si>
  <si>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</si>
  <si>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</si>
  <si>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</si>
  <si>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</si>
  <si>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</si>
  <si>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</si>
  <si>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</si>
  <si>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</si>
  <si>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</si>
  <si>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</si>
  <si>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</si>
  <si>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</si>
  <si>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</si>
  <si>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</si>
  <si>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</si>
  <si>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</si>
  <si>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</si>
  <si>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</si>
  <si>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</si>
  <si>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</si>
  <si>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</si>
  <si>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</si>
  <si>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</si>
  <si>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</si>
  <si>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</si>
  <si>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</si>
  <si>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</si>
  <si>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</si>
  <si>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</si>
  <si>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</si>
  <si>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</si>
  <si>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</si>
  <si>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</si>
  <si>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</si>
  <si>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</si>
  <si>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</si>
  <si>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</si>
  <si>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</si>
  <si>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</si>
  <si>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</si>
  <si>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</si>
  <si>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</si>
  <si>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</si>
  <si>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</si>
  <si>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</si>
  <si>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</si>
  <si>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</si>
  <si>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</si>
  <si>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</si>
  <si>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</si>
  <si>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</si>
  <si>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</si>
  <si>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</si>
  <si>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</si>
  <si>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</si>
  <si>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</si>
  <si>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</si>
  <si>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</si>
  <si>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</si>
  <si>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</si>
  <si>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</si>
  <si>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</si>
  <si>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</si>
  <si>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</si>
  <si>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</si>
  <si>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</si>
  <si>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</si>
  <si>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</si>
  <si>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</si>
  <si>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</si>
  <si>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</si>
  <si>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</si>
  <si>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</si>
  <si>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</si>
  <si>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</si>
  <si>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</si>
  <si>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</si>
  <si>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</si>
  <si>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</si>
  <si>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</si>
  <si>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</si>
  <si>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</si>
  <si>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</si>
  <si>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</si>
  <si>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</si>
  <si>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</si>
  <si>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</si>
  <si>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</si>
  <si>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</si>
  <si>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</si>
  <si>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</si>
  <si>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</si>
  <si>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</si>
  <si>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</si>
  <si>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</si>
  <si>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</si>
  <si>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</si>
  <si>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</si>
  <si>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</si>
  <si>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</si>
  <si>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</si>
  <si>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</si>
  <si>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</si>
  <si>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</si>
  <si>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</si>
  <si>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</si>
  <si>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</si>
  <si>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</si>
  <si>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</si>
  <si>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</si>
  <si>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</si>
  <si>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</si>
  <si>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</si>
  <si>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</si>
  <si>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</si>
  <si>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</si>
  <si>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</si>
  <si>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</si>
  <si>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</si>
  <si>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</si>
  <si>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</si>
  <si>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</si>
  <si>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</si>
  <si>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</si>
  <si>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</si>
  <si>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</si>
  <si>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</si>
  <si>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</si>
  <si>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</si>
  <si>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</si>
  <si>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</si>
  <si>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</si>
  <si>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</si>
  <si>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</si>
  <si>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</si>
  <si>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</si>
  <si>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</si>
  <si>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</si>
  <si>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</si>
  <si>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</si>
  <si>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</si>
  <si>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</si>
  <si>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</si>
  <si>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</si>
  <si>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</si>
  <si>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</si>
  <si>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</si>
  <si>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</si>
  <si>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</si>
  <si>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</si>
  <si>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</si>
  <si>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</si>
  <si>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</si>
  <si>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</si>
  <si>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</si>
  <si>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</si>
  <si>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</si>
  <si>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</si>
  <si>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</si>
  <si>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</si>
  <si>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</si>
  <si>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</si>
  <si>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</si>
  <si>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</si>
  <si>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</si>
  <si>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</si>
  <si>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</si>
  <si>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</si>
  <si>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</si>
  <si>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</si>
  <si>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</si>
  <si>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</si>
  <si>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</si>
  <si>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</si>
  <si>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</si>
  <si>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</si>
  <si>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</si>
  <si>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</si>
  <si>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</si>
  <si>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</si>
  <si>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</si>
  <si>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</si>
  <si>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</si>
  <si>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</si>
  <si>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</si>
  <si>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</si>
  <si>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</si>
  <si>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</si>
  <si>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</si>
  <si>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</si>
  <si>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</si>
  <si>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</si>
  <si>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</si>
  <si>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</si>
  <si>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</si>
  <si>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</si>
  <si>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</si>
  <si>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</si>
  <si>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</si>
  <si>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</si>
  <si>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</si>
  <si>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</si>
  <si>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</si>
  <si>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</si>
  <si>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</si>
  <si>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</si>
  <si>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</si>
  <si>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</si>
  <si>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</si>
  <si>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</si>
  <si>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</si>
  <si>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</si>
  <si>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</si>
  <si>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</si>
  <si>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</si>
  <si>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</si>
  <si>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</si>
  <si>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</si>
  <si>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</si>
  <si>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</si>
  <si>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</si>
  <si>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</si>
  <si>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</si>
  <si>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</si>
  <si>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</si>
  <si>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</si>
  <si>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</si>
  <si>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</si>
  <si>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</si>
  <si>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</si>
  <si>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</si>
  <si>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</si>
  <si>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</si>
  <si>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</si>
  <si>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</si>
  <si>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</si>
  <si>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</si>
  <si>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</si>
  <si>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</si>
  <si>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</si>
  <si>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</si>
  <si>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</si>
  <si>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</si>
  <si>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</si>
  <si>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</si>
  <si>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</si>
  <si>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</si>
  <si>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</si>
  <si>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</si>
  <si>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</si>
  <si>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</si>
  <si>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</si>
  <si>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</si>
  <si>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</si>
  <si>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</si>
  <si>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</si>
  <si>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</si>
  <si>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</si>
  <si>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</si>
  <si>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</si>
  <si>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</si>
  <si>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</si>
  <si>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</si>
  <si>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</si>
  <si>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</si>
  <si>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</si>
  <si>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</si>
  <si>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</si>
  <si>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</si>
  <si>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</si>
  <si>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</si>
  <si>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</si>
  <si>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</si>
  <si>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</si>
  <si>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</si>
  <si>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</si>
  <si>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</si>
  <si>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</si>
  <si>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</si>
  <si>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</si>
  <si>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</si>
  <si>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</si>
  <si>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</si>
  <si>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</si>
  <si>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</si>
  <si>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</si>
  <si>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</si>
  <si>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</si>
  <si>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</si>
  <si>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</si>
  <si>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</si>
  <si>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</si>
  <si>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</si>
  <si>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</si>
  <si>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</si>
  <si>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</si>
  <si>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</si>
  <si>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</si>
  <si>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</si>
  <si>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</si>
  <si>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</si>
  <si>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</si>
  <si>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</si>
  <si>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</si>
  <si>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</si>
  <si>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</si>
  <si>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</si>
  <si>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</si>
  <si>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</si>
  <si>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</si>
  <si>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</si>
  <si>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</si>
  <si>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</si>
  <si>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</si>
  <si>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</si>
  <si>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</si>
  <si>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</si>
  <si>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</si>
  <si>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</si>
  <si>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</si>
  <si>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</si>
  <si>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</si>
  <si>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</si>
  <si>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</si>
  <si>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</si>
  <si>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</si>
  <si>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</si>
  <si>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</si>
  <si>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</si>
  <si>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</si>
  <si>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</si>
  <si>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</si>
  <si>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</si>
  <si>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</si>
  <si>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</si>
  <si>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</si>
  <si>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</si>
  <si>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</si>
  <si>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</si>
  <si>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</si>
  <si>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</si>
  <si>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</si>
  <si>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</si>
  <si>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</si>
  <si>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</si>
  <si>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</si>
  <si>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</si>
  <si>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</si>
  <si>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</si>
  <si>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</si>
  <si>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</si>
  <si>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</si>
  <si>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</si>
  <si>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</si>
  <si>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</si>
  <si>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</si>
  <si>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</si>
  <si>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</si>
  <si>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</si>
  <si>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</si>
  <si>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</si>
  <si>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</si>
  <si>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</si>
  <si>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</si>
  <si>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</si>
  <si>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</si>
  <si>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</si>
  <si>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</si>
  <si>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</si>
  <si>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</si>
  <si>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</si>
  <si>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</si>
  <si>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</si>
  <si>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</si>
  <si>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</si>
  <si>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</si>
  <si>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</si>
  <si>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</si>
  <si>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</si>
  <si>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</si>
  <si>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</si>
  <si>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</si>
  <si>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</si>
  <si>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</si>
  <si>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</si>
  <si>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</si>
  <si>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</si>
  <si>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</si>
  <si>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</si>
  <si>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</si>
  <si>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</si>
  <si>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</si>
  <si>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</si>
  <si>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</si>
  <si>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</si>
  <si>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</si>
  <si>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</si>
  <si>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</si>
  <si>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</si>
  <si>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</si>
  <si>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</si>
  <si>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</si>
  <si>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</si>
  <si>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</si>
  <si>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</si>
  <si>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</si>
  <si>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</si>
  <si>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</si>
  <si>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</si>
  <si>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</si>
  <si>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</si>
  <si>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</si>
  <si>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</si>
  <si>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</si>
  <si>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</si>
  <si>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</si>
  <si>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</si>
  <si>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</si>
  <si>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</si>
  <si>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</si>
  <si>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</si>
  <si>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</si>
  <si>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</si>
  <si>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</si>
  <si>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</si>
  <si>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</si>
  <si>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</si>
  <si>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</si>
  <si>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</si>
  <si>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</si>
  <si>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</si>
  <si>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</si>
  <si>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</si>
  <si>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</si>
  <si>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</si>
  <si>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</si>
  <si>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</si>
  <si>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</si>
  <si>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</si>
  <si>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</si>
  <si>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</si>
  <si>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</si>
  <si>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</si>
  <si>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</si>
  <si>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</si>
  <si>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</si>
  <si>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</si>
  <si>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</si>
  <si>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</si>
  <si>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</si>
  <si>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</si>
  <si>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</si>
  <si>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</si>
  <si>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</si>
  <si>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</si>
  <si>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</si>
  <si>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</si>
  <si>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</si>
  <si>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</si>
  <si>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</si>
  <si>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</si>
  <si>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</si>
  <si>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</si>
  <si>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</si>
  <si>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</si>
  <si>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</si>
  <si>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</si>
  <si>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</si>
  <si>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</si>
  <si>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</si>
  <si>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</si>
  <si>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</si>
  <si>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</si>
  <si>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</si>
  <si>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</si>
  <si>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</si>
  <si>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</si>
  <si>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</si>
  <si>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</si>
  <si>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</si>
  <si>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</si>
  <si>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</si>
  <si>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</si>
  <si>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</si>
  <si>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</si>
  <si>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</si>
  <si>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</si>
  <si>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</si>
  <si>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</si>
  <si>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</si>
  <si>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</si>
  <si>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</si>
  <si>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</si>
  <si>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</si>
  <si>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</si>
  <si>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</si>
  <si>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</si>
  <si>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</si>
  <si>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</si>
  <si>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</si>
  <si>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</si>
  <si>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</si>
  <si>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</si>
  <si>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</si>
  <si>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</si>
  <si>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</si>
  <si>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</si>
  <si>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</si>
  <si>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</si>
  <si>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</si>
  <si>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</si>
  <si>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</si>
  <si>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</si>
  <si>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</si>
  <si>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</si>
  <si>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</si>
  <si>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</si>
  <si>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</si>
  <si>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</si>
  <si>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</si>
  <si>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</si>
  <si>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</si>
  <si>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</si>
  <si>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</si>
  <si>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</si>
  <si>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</si>
  <si>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</si>
  <si>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</si>
  <si>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</si>
  <si>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</si>
  <si>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</si>
  <si>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</si>
  <si>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</si>
  <si>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</si>
  <si>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</si>
  <si>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</si>
  <si>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</si>
  <si>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</si>
  <si>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</si>
  <si>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</si>
  <si>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</si>
  <si>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</si>
  <si>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</si>
  <si>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</si>
  <si>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</si>
  <si>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</si>
  <si>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</si>
  <si>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</si>
  <si>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</si>
  <si>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</si>
  <si>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</si>
  <si>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</si>
  <si>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</si>
  <si>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</si>
  <si>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</si>
  <si>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</si>
  <si>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</si>
  <si>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</si>
  <si>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</si>
  <si>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</si>
  <si>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</si>
  <si>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</si>
  <si>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</si>
  <si>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</si>
  <si>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</si>
  <si>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</si>
  <si>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</si>
  <si>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</si>
  <si>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</si>
  <si>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</si>
  <si>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</si>
  <si>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</si>
  <si>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</si>
  <si>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</si>
  <si>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</si>
  <si>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</si>
  <si>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</si>
  <si>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</si>
  <si>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</si>
  <si>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</si>
  <si>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</si>
  <si>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</si>
  <si>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</si>
  <si>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</si>
  <si>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</si>
  <si>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</si>
  <si>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</si>
  <si>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</si>
  <si>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</si>
  <si>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</si>
  <si>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</si>
  <si>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</si>
  <si>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</si>
  <si>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</si>
  <si>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</si>
  <si>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</si>
  <si>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</si>
  <si>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</si>
  <si>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</si>
  <si>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</si>
  <si>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</si>
  <si>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</si>
  <si>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</si>
  <si>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</si>
  <si>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</si>
  <si>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</si>
  <si>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</si>
  <si>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</si>
  <si>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</si>
  <si>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</si>
  <si>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</si>
  <si>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</si>
  <si>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</si>
  <si>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</si>
  <si>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</si>
  <si>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</si>
  <si>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</si>
  <si>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</si>
  <si>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</si>
  <si>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</si>
  <si>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</si>
  <si>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</si>
  <si>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</si>
  <si>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</si>
  <si>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</si>
  <si>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</si>
  <si>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</si>
  <si>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</si>
  <si>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</si>
  <si>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</si>
  <si>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</si>
  <si>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</si>
  <si>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</si>
  <si>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</si>
  <si>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</si>
  <si>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</si>
  <si>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</si>
  <si>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</si>
  <si>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</si>
  <si>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</si>
  <si>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</si>
  <si>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</si>
  <si>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REGISTRO DE PREÇOS PARA FUTURAS E EVENTUAIS AQUISIÇÕES DE MATERIAIS E SERVIÇOS QUE SERÃO UTILIZADOS NA SINALIZAÇÃO DE TRÂNSITO NO MUNICIPIO.</t>
  </si>
  <si>
    <t>PREFEITURA DE COTIPORA</t>
  </si>
  <si>
    <t>90898487000164</t>
  </si>
  <si>
    <t>SOLVENTE</t>
  </si>
  <si>
    <t>TINTA BRANCA</t>
  </si>
  <si>
    <t>TINTA AMARELA</t>
  </si>
  <si>
    <t>TINTA VERMELHA</t>
  </si>
  <si>
    <t>INP278</t>
  </si>
  <si>
    <t>TACHA</t>
  </si>
  <si>
    <t>TACHÃO</t>
  </si>
  <si>
    <t>SINALIZAÇÃO HORIZONTAL</t>
  </si>
  <si>
    <t>ROSALEN FABRICAÇÃO DE TINTAS E QUÍMICOS EM GERAL LTDA</t>
  </si>
  <si>
    <t>24531333000105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</si>
</sst>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4" fillId="0" borderId="0" xfId="0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1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2" customFormat="1" ht="15.75" thickBot="1" x14ac:dyDescent="0.3">
      <c r="A2" s="46" t="s">
        <v>161</v>
      </c>
      <c r="B2" s="190" t="s">
        <v>6</v>
      </c>
      <c r="C2" s="190"/>
      <c r="D2" s="76" t="s">
        <v>162</v>
      </c>
      <c r="E2" s="112">
        <v>11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1" t="s">
        <v>3971</v>
      </c>
      <c r="C3" s="191"/>
      <c r="D3" s="191"/>
      <c r="E3" s="191"/>
      <c r="F3" s="191"/>
      <c r="G3" s="192"/>
    </row>
    <row r="4" spans="1:8" s="92" customFormat="1" ht="15.75" thickBot="1" x14ac:dyDescent="0.3">
      <c r="A4" s="46" t="s">
        <v>175</v>
      </c>
      <c r="B4" s="193" t="s">
        <v>3972</v>
      </c>
      <c r="C4" s="193"/>
      <c r="D4" s="193"/>
      <c r="E4" s="194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3684</v>
      </c>
      <c r="C5" s="177" t="s">
        <v>3958</v>
      </c>
      <c r="D5" s="177"/>
      <c r="E5" s="177"/>
      <c r="F5" s="195"/>
      <c r="G5" s="196"/>
    </row>
    <row r="6" spans="1:8" s="94" customFormat="1" ht="15.75" thickBot="1" x14ac:dyDescent="0.3">
      <c r="A6" s="46" t="s">
        <v>155</v>
      </c>
      <c r="B6" s="78">
        <f>'Orçamento-base'!C6</f>
        <v>585479.5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179000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8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7" t="s">
        <v>3751</v>
      </c>
      <c r="B11" s="188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7"/>
      <c r="B12" s="189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C20" sqref="C20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1" t="s">
        <v>3676</v>
      </c>
      <c r="B1" s="202"/>
      <c r="C1" s="202"/>
      <c r="D1" s="202"/>
      <c r="E1" s="202"/>
      <c r="F1" s="202"/>
      <c r="G1" s="202"/>
      <c r="H1" s="202"/>
      <c r="I1" s="202"/>
      <c r="J1" s="202"/>
      <c r="K1" s="203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4" t="str">
        <f>IF(Identificação!B2=0,"",Identificação!B2)</f>
        <v>Pregão Presencial</v>
      </c>
      <c r="D2" s="204"/>
      <c r="E2" s="204"/>
      <c r="F2" s="204"/>
      <c r="G2" s="204"/>
      <c r="H2" s="43" t="s">
        <v>151</v>
      </c>
      <c r="I2" s="44">
        <f>IF(Identificação!E2=0,"",Identificação!E2)</f>
        <v>11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0" t="s">
        <v>153</v>
      </c>
      <c r="B3" s="211"/>
      <c r="C3" s="212" t="str">
        <f>IF(Identificação!B3=0,"",Identificação!B3)</f>
        <v>REGISTRO DE PREÇOS PARA FUTURAS E EVENTUAIS AQUISIÇÕES DE MATERIAIS E SERVIÇOS QUE SERÃO UTILIZADOS NA SINALIZAÇÃO DE TRÂNSITO NO MUNICIPIO.</v>
      </c>
      <c r="D3" s="212"/>
      <c r="E3" s="212"/>
      <c r="F3" s="212"/>
      <c r="G3" s="212"/>
      <c r="H3" s="212"/>
      <c r="I3" s="212"/>
      <c r="J3" s="212"/>
      <c r="K3" s="213"/>
      <c r="L3" s="144"/>
      <c r="M3" s="144"/>
    </row>
    <row r="4" spans="1:18" s="45" customFormat="1" ht="15.75" thickBot="1" x14ac:dyDescent="0.3">
      <c r="A4" s="46" t="s">
        <v>176</v>
      </c>
      <c r="B4" s="47"/>
      <c r="C4" s="206" t="str">
        <f>IF(Identificação!B4=0,"",Identificação!B4)</f>
        <v>PREFEITURA DE COTIPORA</v>
      </c>
      <c r="D4" s="206"/>
      <c r="E4" s="206"/>
      <c r="F4" s="206"/>
      <c r="G4" s="206"/>
      <c r="H4" s="206"/>
      <c r="I4" s="206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6" t="str">
        <f>IF(Identificação!B5=0,"",Identificação!B5)</f>
        <v>Compras e Outros Serviços</v>
      </c>
      <c r="D5" s="206"/>
      <c r="E5" s="206"/>
      <c r="F5" s="206"/>
      <c r="G5" s="207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8">
        <f>SUMIFS(K12:K39953,B12:B39953,"&gt;0",K12:K39953,"&lt;&gt;0")</f>
        <v>585479.5</v>
      </c>
      <c r="D6" s="208"/>
      <c r="E6" s="208"/>
      <c r="F6" s="208"/>
      <c r="G6" s="209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1" t="s">
        <v>3762</v>
      </c>
      <c r="B10" s="221" t="s">
        <v>3760</v>
      </c>
      <c r="C10" s="221" t="s">
        <v>3761</v>
      </c>
      <c r="D10" s="197" t="s">
        <v>3675</v>
      </c>
      <c r="E10" s="223" t="s">
        <v>168</v>
      </c>
      <c r="F10" s="199" t="s">
        <v>3674</v>
      </c>
      <c r="G10" s="197" t="s">
        <v>156</v>
      </c>
      <c r="H10" s="218" t="s">
        <v>165</v>
      </c>
      <c r="I10" s="219"/>
      <c r="J10" s="219"/>
      <c r="K10" s="219"/>
      <c r="L10" s="219"/>
      <c r="M10" s="220"/>
      <c r="N10" s="214" t="s">
        <v>177</v>
      </c>
      <c r="O10" s="215"/>
      <c r="P10" s="216" t="s">
        <v>178</v>
      </c>
      <c r="Q10" s="217"/>
      <c r="R10" s="205" t="s">
        <v>3678</v>
      </c>
    </row>
    <row r="11" spans="1:18" s="40" customFormat="1" ht="45" x14ac:dyDescent="0.25">
      <c r="A11" s="222"/>
      <c r="B11" s="222"/>
      <c r="C11" s="222"/>
      <c r="D11" s="198"/>
      <c r="E11" s="224"/>
      <c r="F11" s="200"/>
      <c r="G11" s="198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5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100</v>
      </c>
      <c r="I12" s="182" t="s">
        <v>3824</v>
      </c>
      <c r="J12" s="174">
        <v>199.66</v>
      </c>
      <c r="K12" s="86">
        <f>IFERROR(IF(H12*J12&lt;&gt;0,ROUND(ROUND(H12,4)*ROUND(J12,4),2),""),"")</f>
        <v>19966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250</v>
      </c>
      <c r="I13" s="166" t="s">
        <v>3824</v>
      </c>
      <c r="J13" s="174">
        <v>299.33</v>
      </c>
      <c r="K13" s="167">
        <f>IFERROR(IF(H13*J13&lt;&gt;0,ROUND(ROUND(H13,4)*ROUND(J13,4),2),""),"")</f>
        <v>74832.5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150</v>
      </c>
      <c r="I14" s="182" t="s">
        <v>3824</v>
      </c>
      <c r="J14" s="174">
        <v>300.66000000000003</v>
      </c>
      <c r="K14" s="156">
        <f>IFERROR(IF(H14*J14&lt;&gt;0,ROUND(ROUND(H14,4)*ROUND(J14,4),2),""),"")</f>
        <v>45099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100</v>
      </c>
      <c r="I15" s="166" t="s">
        <v>3824</v>
      </c>
      <c r="J15" s="174">
        <v>341.66</v>
      </c>
      <c r="K15" s="156">
        <f t="shared" ref="K15:K78" si="0">IFERROR(IF(H15*J15&lt;&gt;0,ROUND(ROUND(H15,4)*ROUND(J15,4),2),""),"")</f>
        <v>34166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100</v>
      </c>
      <c r="I16" s="182" t="s">
        <v>3740</v>
      </c>
      <c r="J16" s="174">
        <v>191.66</v>
      </c>
      <c r="K16" s="156">
        <f t="shared" si="0"/>
        <v>19166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5000</v>
      </c>
      <c r="I17" s="166" t="s">
        <v>3702</v>
      </c>
      <c r="J17" s="174">
        <v>15.25</v>
      </c>
      <c r="K17" s="156">
        <f t="shared" si="0"/>
        <v>76250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2000</v>
      </c>
      <c r="I18" s="166" t="s">
        <v>3702</v>
      </c>
      <c r="J18" s="174">
        <v>33.75</v>
      </c>
      <c r="K18" s="156">
        <f t="shared" si="0"/>
        <v>67500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10000</v>
      </c>
      <c r="I19" s="166" t="s">
        <v>3696</v>
      </c>
      <c r="J19" s="174">
        <v>24.85</v>
      </c>
      <c r="K19" s="156">
        <f t="shared" si="0"/>
        <v>248500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 t="str">
        <f>IF(AND(G20&lt;&gt;"",H20&gt;0,I20&lt;&gt;"",J20&lt;&gt;0,K20&lt;&gt;0),COUNT($B$11:B19)+1,"")</f>
        <v/>
      </c>
      <c r="C20" s="72"/>
      <c r="D20" s="141"/>
      <c r="E20" s="180"/>
      <c r="F20" s="107"/>
      <c r="G20" s="66"/>
      <c r="H20" s="174"/>
      <c r="I20" s="166"/>
      <c r="J20" s="174"/>
      <c r="K20" s="156" t="str">
        <f t="shared" si="0"/>
        <v/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 t="str">
        <f>IF(AND(G21&lt;&gt;"",H21&gt;0,I21&lt;&gt;"",J21&lt;&gt;0,K21&lt;&gt;0),COUNT($B$11:B20)+1,"")</f>
        <v/>
      </c>
      <c r="C21" s="72"/>
      <c r="D21" s="141"/>
      <c r="E21" s="180"/>
      <c r="F21" s="107"/>
      <c r="G21" s="66"/>
      <c r="H21" s="174"/>
      <c r="I21" s="166"/>
      <c r="J21" s="174"/>
      <c r="K21" s="156" t="str">
        <f t="shared" si="0"/>
        <v/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tabSelected="1" workbookViewId="0">
      <selection activeCell="L22" sqref="A1:L2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5" t="s">
        <v>3679</v>
      </c>
      <c r="B1" s="226"/>
      <c r="C1" s="226"/>
      <c r="D1" s="226"/>
      <c r="E1" s="226"/>
      <c r="F1" s="226"/>
      <c r="G1" s="226"/>
      <c r="H1" s="227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4" t="str">
        <f>IF(Identificação!B2=0,"",Identificação!B2)</f>
        <v>Pregão Presencial</v>
      </c>
      <c r="D2" s="234"/>
      <c r="E2" s="30" t="s">
        <v>151</v>
      </c>
      <c r="F2" s="31">
        <f>IF(Identificação!E2=0,"",Identificação!E2)</f>
        <v>11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2" t="s">
        <v>153</v>
      </c>
      <c r="B3" s="233"/>
      <c r="C3" s="230" t="str">
        <f>IF(Identificação!B3=0,"",Identificação!B3)</f>
        <v>REGISTRO DE PREÇOS PARA FUTURAS E EVENTUAIS AQUISIÇÕES DE MATERIAIS E SERVIÇOS QUE SERÃO UTILIZADOS NA SINALIZAÇÃO DE TRÂNSITO NO MUNICIPIO.</v>
      </c>
      <c r="D3" s="230"/>
      <c r="E3" s="230"/>
      <c r="F3" s="230"/>
      <c r="G3" s="230"/>
      <c r="H3" s="231"/>
      <c r="I3" s="153"/>
      <c r="J3" s="153"/>
    </row>
    <row r="4" spans="1:12" s="29" customFormat="1" ht="15.75" thickBot="1" x14ac:dyDescent="0.3">
      <c r="A4" s="19" t="s">
        <v>3793</v>
      </c>
      <c r="B4" s="27"/>
      <c r="C4" s="193" t="s">
        <v>3982</v>
      </c>
      <c r="D4" s="193"/>
      <c r="E4" s="193"/>
      <c r="F4" s="193"/>
      <c r="G4" s="23" t="s">
        <v>3754</v>
      </c>
      <c r="H4" s="125" t="s">
        <v>3983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5" t="str">
        <f>IF(Identificação!B5=0,"",Identificação!B5)</f>
        <v>Compras e Outros Serviços</v>
      </c>
      <c r="D5" s="236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8">
        <f>SUMIFS(H12:H39953,B12:B39953,"&gt;0",H12:H39953,"&lt;&gt;0")</f>
        <v>179000</v>
      </c>
      <c r="D6" s="229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7" t="s">
        <v>3755</v>
      </c>
      <c r="B10" s="237" t="s">
        <v>3756</v>
      </c>
      <c r="C10" s="237" t="s">
        <v>3677</v>
      </c>
      <c r="D10" s="239" t="s">
        <v>3757</v>
      </c>
      <c r="E10" s="241" t="s">
        <v>171</v>
      </c>
      <c r="F10" s="242"/>
      <c r="G10" s="242"/>
      <c r="H10" s="242"/>
      <c r="I10" s="242"/>
      <c r="J10" s="242"/>
      <c r="K10" s="242"/>
    </row>
    <row r="11" spans="1:12" s="28" customFormat="1" ht="45" x14ac:dyDescent="0.25">
      <c r="A11" s="238"/>
      <c r="B11" s="238"/>
      <c r="C11" s="238"/>
      <c r="D11" s="240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SOLVENTE</v>
      </c>
      <c r="E12" s="176">
        <f>IF('Orçamento-base'!H12&gt;0,'Orçamento-base'!H12,"")</f>
        <v>100</v>
      </c>
      <c r="F12" s="86" t="str">
        <f>IF('Orçamento-base'!I12&gt;0,'Orçamento-base'!I12,"")</f>
        <v>bld</v>
      </c>
      <c r="G12" s="174">
        <v>190</v>
      </c>
      <c r="H12" s="86">
        <f>IFERROR(IF(E12*G12&lt;&gt;0,ROUND(ROUND(E12,4)*ROUND(G12,4),2),""),"")</f>
        <v>19000</v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TINTA BRANCA</v>
      </c>
      <c r="E13" s="176">
        <f>IF('Orçamento-base'!H13&gt;0,'Orçamento-base'!H13,"")</f>
        <v>250</v>
      </c>
      <c r="F13" s="86" t="str">
        <f>IF('Orçamento-base'!I13&gt;0,'Orçamento-base'!I13,"")</f>
        <v>bld</v>
      </c>
      <c r="G13" s="174">
        <v>279</v>
      </c>
      <c r="H13" s="167">
        <f>IFERROR(IF(E13*G13&lt;&gt;0,ROUND(ROUND(E13,4)*ROUND(G13,4),2),""),"")</f>
        <v>69750</v>
      </c>
      <c r="I13" s="148"/>
      <c r="J13" s="148"/>
      <c r="K13" s="71"/>
      <c r="L13" s="65"/>
    </row>
    <row r="14" spans="1:12" x14ac:dyDescent="0.25">
      <c r="A14" s="162" t="str">
        <f>IF('Orçamento-base'!A14&gt;0,'Orçamento-base'!A14,"")</f>
        <v/>
      </c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TINTA AMARELA</v>
      </c>
      <c r="E14" s="183">
        <f>IF('Orçamento-base'!H14&gt;0,'Orçamento-base'!H14,"")</f>
        <v>150</v>
      </c>
      <c r="F14" s="156" t="str">
        <f>IF('Orçamento-base'!I14&gt;0,'Orçamento-base'!I14,"")</f>
        <v>bld</v>
      </c>
      <c r="G14" s="174">
        <v>279</v>
      </c>
      <c r="H14" s="156">
        <f t="shared" ref="H14:H16" si="0">IFERROR(IF(E14*G14&lt;&gt;0,ROUND(ROUND(E14,4)*ROUND(G14,4),2),""),"")</f>
        <v>41850</v>
      </c>
      <c r="I14" s="148"/>
      <c r="J14" s="148"/>
      <c r="K14" s="71"/>
    </row>
    <row r="15" spans="1:12" x14ac:dyDescent="0.25">
      <c r="A15" s="162" t="str">
        <f>IF('Orçamento-base'!A15&gt;0,'Orçamento-base'!A15,"")</f>
        <v/>
      </c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TINTA VERMELHA</v>
      </c>
      <c r="E15" s="183">
        <f>IF('Orçamento-base'!H15&gt;0,'Orçamento-base'!H15,"")</f>
        <v>100</v>
      </c>
      <c r="F15" s="156" t="str">
        <f>IF('Orçamento-base'!I15&gt;0,'Orçamento-base'!I15,"")</f>
        <v>bld</v>
      </c>
      <c r="G15" s="174">
        <v>309</v>
      </c>
      <c r="H15" s="156">
        <f t="shared" si="0"/>
        <v>30900</v>
      </c>
      <c r="I15" s="148"/>
      <c r="J15" s="148"/>
      <c r="K15" s="71"/>
    </row>
    <row r="16" spans="1:12" x14ac:dyDescent="0.25">
      <c r="A16" s="162" t="str">
        <f>IF('Orçamento-base'!A16&gt;0,'Orçamento-base'!A16,"")</f>
        <v/>
      </c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INP278</v>
      </c>
      <c r="E16" s="183">
        <f>IF('Orçamento-base'!H16&gt;0,'Orçamento-base'!H16,"")</f>
        <v>100</v>
      </c>
      <c r="F16" s="156" t="str">
        <f>IF('Orçamento-base'!I16&gt;0,'Orçamento-base'!I16,"")</f>
        <v>sc</v>
      </c>
      <c r="G16" s="174">
        <v>175</v>
      </c>
      <c r="H16" s="156">
        <f t="shared" si="0"/>
        <v>17500</v>
      </c>
      <c r="I16" s="148"/>
      <c r="J16" s="148"/>
      <c r="K16" s="71"/>
    </row>
    <row r="17" spans="1:11" x14ac:dyDescent="0.25">
      <c r="A17" s="162" t="str">
        <f>IF('Orçamento-base'!A17&gt;0,'Orçamento-base'!A17,"")</f>
        <v/>
      </c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TACHA</v>
      </c>
      <c r="E17" s="183">
        <f>IF('Orçamento-base'!H17&gt;0,'Orçamento-base'!H17,"")</f>
        <v>5000</v>
      </c>
      <c r="F17" s="156" t="str">
        <f>IF('Orçamento-base'!I17&gt;0,'Orçamento-base'!I17,"")</f>
        <v>un</v>
      </c>
      <c r="G17" s="174"/>
      <c r="H17" s="156"/>
      <c r="I17" s="148"/>
      <c r="J17" s="148"/>
      <c r="K17" s="71"/>
    </row>
    <row r="18" spans="1:11" x14ac:dyDescent="0.25">
      <c r="A18" s="162" t="str">
        <f>IF('Orçamento-base'!A18&gt;0,'Orçamento-base'!A18,"")</f>
        <v/>
      </c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TACHÃO</v>
      </c>
      <c r="E18" s="183">
        <f>IF('Orçamento-base'!H18&gt;0,'Orçamento-base'!H18,"")</f>
        <v>2000</v>
      </c>
      <c r="F18" s="156" t="str">
        <f>IF('Orçamento-base'!I18&gt;0,'Orçamento-base'!I18,"")</f>
        <v>un</v>
      </c>
      <c r="G18" s="174"/>
      <c r="H18" s="156"/>
      <c r="I18" s="148"/>
      <c r="J18" s="148"/>
      <c r="K18" s="71"/>
    </row>
    <row r="19" spans="1:11" x14ac:dyDescent="0.25">
      <c r="A19" s="162" t="str">
        <f>IF('Orçamento-base'!A19&gt;0,'Orçamento-base'!A19,"")</f>
        <v/>
      </c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SINALIZAÇÃO HORIZONTAL</v>
      </c>
      <c r="E19" s="183">
        <f>IF('Orçamento-base'!H19&gt;0,'Orçamento-base'!H19,"")</f>
        <v>10000</v>
      </c>
      <c r="F19" s="156" t="str">
        <f>IF('Orçamento-base'!I19&gt;0,'Orçamento-base'!I19,"")</f>
        <v>m2</v>
      </c>
      <c r="G19" s="174"/>
      <c r="H19" s="156"/>
      <c r="I19" s="148"/>
      <c r="J19" s="148"/>
      <c r="K19" s="71"/>
    </row>
    <row r="20" spans="1:11" x14ac:dyDescent="0.25">
      <c r="A20" s="162" t="str">
        <f>IF('Orçamento-base'!A20&gt;0,'Orçamento-base'!A20,"")</f>
        <v/>
      </c>
      <c r="B20" s="162" t="str">
        <f>'Orçamento-base'!B20</f>
        <v/>
      </c>
      <c r="C20" s="162" t="str">
        <f>IF('Orçamento-base'!C20&gt;0,'Orçamento-base'!C20,"")</f>
        <v/>
      </c>
      <c r="D20" s="156" t="str">
        <f>IF('Orçamento-base'!G20&gt;0,'Orçamento-base'!G20,"")</f>
        <v/>
      </c>
      <c r="E20" s="183" t="str">
        <f>IF('Orçamento-base'!H20&gt;0,'Orçamento-base'!H20,"")</f>
        <v/>
      </c>
      <c r="F20" s="156" t="str">
        <f>IF('Orçamento-base'!I20&gt;0,'Orçamento-base'!I20,"")</f>
        <v/>
      </c>
      <c r="G20" s="174"/>
      <c r="H20" s="156" t="str">
        <f>IFERROR(IF(E20*G20&lt;&gt;0,ROUND(ROUND(E20,4)*ROUND(G20,4),2),""),"")</f>
        <v/>
      </c>
      <c r="I20" s="148"/>
      <c r="J20" s="148"/>
      <c r="K20" s="71"/>
    </row>
    <row r="21" spans="1:11" x14ac:dyDescent="0.25">
      <c r="A21" s="162" t="str">
        <f>IF('Orçamento-base'!A21&gt;0,'Orçamento-base'!A21,"")</f>
        <v/>
      </c>
      <c r="B21" s="162" t="str">
        <f>'Orçamento-base'!B21</f>
        <v/>
      </c>
      <c r="C21" s="162" t="str">
        <f>IF('Orçamento-base'!C21&gt;0,'Orçamento-base'!C21,"")</f>
        <v/>
      </c>
      <c r="D21" s="156" t="str">
        <f>IF('Orçamento-base'!G21&gt;0,'Orçamento-base'!G21,"")</f>
        <v/>
      </c>
      <c r="E21" s="183" t="str">
        <f>IF('Orçamento-base'!H21&gt;0,'Orçamento-base'!H21,"")</f>
        <v/>
      </c>
      <c r="F21" s="156" t="str">
        <f>IF('Orçamento-base'!I21&gt;0,'Orçamento-base'!I21,"")</f>
        <v/>
      </c>
      <c r="G21" s="174"/>
      <c r="H21" s="156" t="str">
        <f t="shared" ref="H21" si="1">IFERROR(IF(E21*G21&lt;&gt;0,ROUND(ROUND(E21,4)*ROUND(G21,4),2),""),"")</f>
        <v/>
      </c>
      <c r="I21" s="148"/>
      <c r="J21" s="148"/>
      <c r="K21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Compras e Outros Serviços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>
        <f t="shared" ref="E3:E66" si="0">IF(A3=$F$2,B3,"")</f>
        <v>2</v>
      </c>
      <c r="G3" s="121">
        <f t="shared" ref="G3:G66" si="1">IFERROR(SMALL($E$2:$E$250,D3),"")</f>
        <v>3</v>
      </c>
      <c r="H3" s="121" t="str">
        <f>IFERROR(VLOOKUP(G3,base!$C$2:$D$133,2,FALSE),"")</f>
        <v>servicos técnicos: projetos/auditorias/ consultorias/assessorias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>
        <f t="shared" si="0"/>
        <v>3</v>
      </c>
      <c r="G4" s="121">
        <f t="shared" si="1"/>
        <v>31</v>
      </c>
      <c r="H4" s="121" t="str">
        <f>IFERROR(VLOOKUP(G4,base!$C$2:$D$133,2,FALSE),"")</f>
        <v>servicos: terceirizacao de mao-de-obra especializada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34</v>
      </c>
      <c r="H5" s="121" t="str">
        <f>IFERROR(VLOOKUP(G5,base!$C$2:$D$133,2,FALSE),"")</f>
        <v>materiais/ suprimentos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35</v>
      </c>
      <c r="H6" s="121" t="str">
        <f>IFERROR(VLOOKUP(G6,base!$C$2:$D$133,2,FALSE),"")</f>
        <v>equipamentos p/informatica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37</v>
      </c>
      <c r="H7" s="121" t="str">
        <f>IFERROR(VLOOKUP(G7,base!$C$2:$D$133,2,FALSE),"")</f>
        <v>servicos: terceirizacao de mao-de-obra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42</v>
      </c>
      <c r="H8" s="121" t="str">
        <f>IFERROR(VLOOKUP(G8,base!$C$2:$D$133,2,FALSE),"")</f>
        <v>servicos: transporte de cargas e passageiros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45</v>
      </c>
      <c r="H9" s="121" t="str">
        <f>IFERROR(VLOOKUP(G9,base!$C$2:$D$133,2,FALSE),"")</f>
        <v>servicos: graficos/similares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47</v>
      </c>
      <c r="H10" s="121" t="str">
        <f>IFERROR(VLOOKUP(G10,base!$C$2:$D$133,2,FALSE),"")</f>
        <v>servicos: som, imagem e programacao visual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52</v>
      </c>
      <c r="H11" s="121" t="str">
        <f>IFERROR(VLOOKUP(G11,base!$C$2:$D$133,2,FALSE),"")</f>
        <v>servicos: manutencao de veiculos, equipamentos e aeronaves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57</v>
      </c>
      <c r="H12" s="121" t="str">
        <f>IFERROR(VLOOKUP(G12,base!$C$2:$D$133,2,FALSE),"")</f>
        <v>servicos: manut/equip/escrit/eletrodomesticos/refrigeracao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59</v>
      </c>
      <c r="H13" s="121" t="str">
        <f>IFERROR(VLOOKUP(G13,base!$C$2:$D$133,2,FALSE),"")</f>
        <v>servicos: serralheria/marcen./carpin./metalurgica/fundicao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62</v>
      </c>
      <c r="H14" s="121" t="str">
        <f>IFERROR(VLOOKUP(G14,base!$C$2:$D$133,2,FALSE),"")</f>
        <v>servicos: locacao de veiculos, equipamentos e aeronaves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64</v>
      </c>
      <c r="H15" s="121" t="str">
        <f>IFERROR(VLOOKUP(G15,base!$C$2:$D$133,2,FALSE),"")</f>
        <v>aquisição de imoveis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70</v>
      </c>
      <c r="H16" s="121" t="str">
        <f>IFERROR(VLOOKUP(G16,base!$C$2:$D$133,2,FALSE),"")</f>
        <v>maquinas p/autenticar/registrar/franquear e similares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72</v>
      </c>
      <c r="H17" s="121" t="str">
        <f>IFERROR(VLOOKUP(G17,base!$C$2:$D$133,2,FALSE),"")</f>
        <v>servicos: vigilancia/seguranca/transporte de valores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77</v>
      </c>
      <c r="H18" s="121" t="str">
        <f>IFERROR(VLOOKUP(G18,base!$C$2:$D$133,2,FALSE),"")</f>
        <v>servicos: alimentacao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>
        <f t="shared" si="0"/>
        <v>31</v>
      </c>
      <c r="G19" s="121">
        <f t="shared" si="1"/>
        <v>82</v>
      </c>
      <c r="H19" s="121" t="str">
        <f>IFERROR(VLOOKUP(G19,base!$C$2:$D$133,2,FALSE),"")</f>
        <v>servicos: hotelaria/agencias de viagem e turismo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97</v>
      </c>
      <c r="H20" s="121" t="str">
        <f>IFERROR(VLOOKUP(G20,base!$C$2:$D$133,2,FALSE),"")</f>
        <v>servicos: bilheteria / estacionamento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>
        <f t="shared" si="1"/>
        <v>105</v>
      </c>
      <c r="H21" s="121" t="str">
        <f>IFERROR(VLOOKUP(G21,base!$C$2:$D$133,2,FALSE),"")</f>
        <v>livros/publicacoes/revistas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>
        <f t="shared" si="1"/>
        <v>107</v>
      </c>
      <c r="H22" s="121" t="str">
        <f>IFERROR(VLOOKUP(G22,base!$C$2:$D$133,2,FALSE),"")</f>
        <v>servicos: seguros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>
        <f t="shared" si="0"/>
        <v>34</v>
      </c>
      <c r="G23" s="121">
        <f t="shared" si="1"/>
        <v>112</v>
      </c>
      <c r="H23" s="121" t="str">
        <f>IFERROR(VLOOKUP(G23,base!$C$2:$D$133,2,FALSE),"")</f>
        <v>servicos: contratacao parceria/invest./arrend/merchandising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>
        <f t="shared" si="1"/>
        <v>113</v>
      </c>
      <c r="H24" s="121" t="str">
        <f>IFERROR(VLOOKUP(G24,base!$C$2:$D$133,2,FALSE),"")</f>
        <v>servicos: contratacao instituicao de ensino superior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>
        <f t="shared" si="0"/>
        <v>35</v>
      </c>
      <c r="G25" s="121">
        <f t="shared" si="1"/>
        <v>117</v>
      </c>
      <c r="H25" s="121" t="str">
        <f>IFERROR(VLOOKUP(G25,base!$C$2:$D$133,2,FALSE),"")</f>
        <v>servicos: informatica-software/hardware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>
        <f t="shared" si="0"/>
        <v>37</v>
      </c>
      <c r="G26" s="121">
        <f t="shared" si="1"/>
        <v>120</v>
      </c>
      <c r="H26" s="121" t="str">
        <f>IFERROR(VLOOKUP(G26,base!$C$2:$D$133,2,FALSE),"")</f>
        <v>papel/papelao/cartao/cartolina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122</v>
      </c>
      <c r="H27" s="121" t="str">
        <f>IFERROR(VLOOKUP(G27,base!$C$2:$D$133,2,FALSE),"")</f>
        <v>servicos: fornecimento de vales/tickets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>
        <f t="shared" si="0"/>
        <v>42</v>
      </c>
      <c r="G28" s="121">
        <f t="shared" si="1"/>
        <v>127</v>
      </c>
      <c r="H28" s="121" t="str">
        <f>IFERROR(VLOOKUP(G28,base!$C$2:$D$133,2,FALSE),"")</f>
        <v>servicos: analises clinicas/laborat. e exames medicos/odont.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140</v>
      </c>
      <c r="H29" s="121" t="str">
        <f>IFERROR(VLOOKUP(G29,base!$C$2:$D$133,2,FALSE),"")</f>
        <v>equipamentos/materiais p/recreacao/deficientes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>
        <f t="shared" si="0"/>
        <v>45</v>
      </c>
      <c r="G30" s="121">
        <f t="shared" si="1"/>
        <v>150</v>
      </c>
      <c r="H30" s="121" t="str">
        <f>IFERROR(VLOOKUP(G30,base!$C$2:$D$133,2,FALSE),"")</f>
        <v>instrumentos musicais/componentes/acessorios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160</v>
      </c>
      <c r="H31" s="121" t="str">
        <f>IFERROR(VLOOKUP(G31,base!$C$2:$D$133,2,FALSE),"")</f>
        <v>equipamentos/materiais esportivos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>
        <f t="shared" si="0"/>
        <v>47</v>
      </c>
      <c r="G32" s="121">
        <f t="shared" si="1"/>
        <v>185</v>
      </c>
      <c r="H32" s="121" t="str">
        <f>IFERROR(VLOOKUP(G32,base!$C$2:$D$133,2,FALSE),"")</f>
        <v>embalagens em geral/cordas/barbantes/fitas (exceto p/med.)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205</v>
      </c>
      <c r="H33" s="121" t="str">
        <f>IFERROR(VLOOKUP(G33,base!$C$2:$D$133,2,FALSE),"")</f>
        <v>bandeiras/flamulas/acessorios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>
        <f t="shared" si="0"/>
        <v>52</v>
      </c>
      <c r="G34" s="121">
        <f t="shared" si="1"/>
        <v>215</v>
      </c>
      <c r="H34" s="121" t="str">
        <f>IFERROR(VLOOKUP(G34,base!$C$2:$D$133,2,FALSE),"")</f>
        <v>servicos: insignias/brasoes/escudos/medalhas/trofeus/brindes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245</v>
      </c>
      <c r="H35" s="121" t="str">
        <f>IFERROR(VLOOKUP(G35,base!$C$2:$D$133,2,FALSE),"")</f>
        <v>vestuarios/uniformes (exceto vestuario de seguranca)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>
        <f t="shared" si="0"/>
        <v>57</v>
      </c>
      <c r="G36" s="121">
        <f t="shared" si="1"/>
        <v>250</v>
      </c>
      <c r="H36" s="121" t="str">
        <f>IFERROR(VLOOKUP(G36,base!$C$2:$D$133,2,FALSE),"")</f>
        <v>calcados/bolsas/malas/mochila (exceto de seguranca)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255</v>
      </c>
      <c r="H37" s="121" t="str">
        <f>IFERROR(VLOOKUP(G37,base!$C$2:$D$133,2,FALSE),"")</f>
        <v>materiais de armarinho/aviamentos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>
        <f t="shared" si="0"/>
        <v>59</v>
      </c>
      <c r="G38" s="121">
        <f t="shared" si="1"/>
        <v>260</v>
      </c>
      <c r="H38" s="121" t="str">
        <f>IFERROR(VLOOKUP(G38,base!$C$2:$D$133,2,FALSE),"")</f>
        <v>materiais p/cama/mesa/banho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270</v>
      </c>
      <c r="H39" s="121" t="str">
        <f>IFERROR(VLOOKUP(G39,base!$C$2:$D$133,2,FALSE),"")</f>
        <v>equipamentos/materiais p/microfilmagem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>
        <f t="shared" si="0"/>
        <v>62</v>
      </c>
      <c r="G40" s="121">
        <f t="shared" si="1"/>
        <v>285</v>
      </c>
      <c r="H40" s="121" t="str">
        <f>IFERROR(VLOOKUP(G40,base!$C$2:$D$133,2,FALSE),"")</f>
        <v>eletrodomesticos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290</v>
      </c>
      <c r="H41" s="121" t="str">
        <f>IFERROR(VLOOKUP(G41,base!$C$2:$D$133,2,FALSE),"")</f>
        <v>equipamentos/componentes/acessorios p/climatizacao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295</v>
      </c>
      <c r="H42" s="121" t="str">
        <f>IFERROR(VLOOKUP(G42,base!$C$2:$D$133,2,FALSE),"")</f>
        <v>equipamentos/materiais/acessorios p/projecao/video/foto/som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>
        <f t="shared" si="1"/>
        <v>320</v>
      </c>
      <c r="H43" s="121" t="str">
        <f>IFERROR(VLOOKUP(G43,base!$C$2:$D$133,2,FALSE),"")</f>
        <v>moveis/estofados/componentes em geral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>
        <f t="shared" si="0"/>
        <v>64</v>
      </c>
      <c r="G44" s="121">
        <f t="shared" si="1"/>
        <v>345</v>
      </c>
      <c r="H44" s="121" t="str">
        <f>IFERROR(VLOOKUP(G44,base!$C$2:$D$133,2,FALSE),"")</f>
        <v>colchoes/colchonetes/travesseiros/almofadas/revestimentos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>
        <f t="shared" si="1"/>
        <v>350</v>
      </c>
      <c r="H45" s="121" t="str">
        <f>IFERROR(VLOOKUP(G45,base!$C$2:$D$133,2,FALSE),"")</f>
        <v>equipamentos/materiais/acessorios p/uso comercial/industrial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>
        <f t="shared" si="0"/>
        <v>70</v>
      </c>
      <c r="G46" s="121">
        <f t="shared" si="1"/>
        <v>360</v>
      </c>
      <c r="H46" s="121" t="str">
        <f>IFERROR(VLOOKUP(G46,base!$C$2:$D$133,2,FALSE),"")</f>
        <v>utensilios e materiais descartaveis p/copa/cozinha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>
        <f t="shared" si="0"/>
        <v>72</v>
      </c>
      <c r="G47" s="121">
        <f t="shared" si="1"/>
        <v>380</v>
      </c>
      <c r="H47" s="121" t="str">
        <f>IFERROR(VLOOKUP(G47,base!$C$2:$D$133,2,FALSE),"")</f>
        <v>equipamentos/materiais p/limpeza/higiene (uso geral)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390</v>
      </c>
      <c r="H48" s="121" t="str">
        <f>IFERROR(VLOOKUP(G48,base!$C$2:$D$133,2,FALSE),"")</f>
        <v>equipamentos/acessorios p/acampamento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>
        <f t="shared" si="0"/>
        <v>77</v>
      </c>
      <c r="G49" s="121">
        <f t="shared" si="1"/>
        <v>395</v>
      </c>
      <c r="H49" s="121" t="str">
        <f>IFERROR(VLOOKUP(G49,base!$C$2:$D$133,2,FALSE),"")</f>
        <v>equipamentos/componentes/acessorios p/radiotelecomunicacao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397</v>
      </c>
      <c r="H50" s="121" t="str">
        <f>IFERROR(VLOOKUP(G50,base!$C$2:$D$133,2,FALSE),"")</f>
        <v>equipamentos/componentes/acessorios p/radiodifusao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>
        <f t="shared" si="0"/>
        <v>82</v>
      </c>
      <c r="G51" s="121">
        <f t="shared" si="1"/>
        <v>400</v>
      </c>
      <c r="H51" s="121" t="str">
        <f>IFERROR(VLOOKUP(G51,base!$C$2:$D$133,2,FALSE),"")</f>
        <v>equipamentos/componentes/acessorios p/telefonia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405</v>
      </c>
      <c r="H52" s="121" t="str">
        <f>IFERROR(VLOOKUP(G52,base!$C$2:$D$133,2,FALSE),"")</f>
        <v>equipamentos/componentes/acessorios p/medicao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>
        <f t="shared" si="0"/>
        <v>97</v>
      </c>
      <c r="G53" s="121">
        <f t="shared" si="1"/>
        <v>410</v>
      </c>
      <c r="H53" s="121" t="str">
        <f>IFERROR(VLOOKUP(G53,base!$C$2:$D$133,2,FALSE),"")</f>
        <v>equipamentos p/geracao/distribuicao de energia eletrica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420</v>
      </c>
      <c r="H54" s="121" t="str">
        <f>IFERROR(VLOOKUP(G54,base!$C$2:$D$133,2,FALSE),"")</f>
        <v>componentes p/equipamentos eletricos/eletronicos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>
        <f t="shared" si="1"/>
        <v>428</v>
      </c>
      <c r="H55" s="121" t="str">
        <f>IFERROR(VLOOKUP(G55,base!$C$2:$D$133,2,FALSE),"")</f>
        <v>equipamentos p/controle de pessoal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>
        <f t="shared" si="0"/>
        <v>105</v>
      </c>
      <c r="G56" s="121">
        <f t="shared" si="1"/>
        <v>435</v>
      </c>
      <c r="H56" s="121" t="str">
        <f>IFERROR(VLOOKUP(G56,base!$C$2:$D$133,2,FALSE),"")</f>
        <v>equipamentos/componentes/acessorios p/solda (em geral)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>
        <f t="shared" si="0"/>
        <v>107</v>
      </c>
      <c r="G57" s="121">
        <f t="shared" si="1"/>
        <v>440</v>
      </c>
      <c r="H57" s="121" t="str">
        <f>IFERROR(VLOOKUP(G57,base!$C$2:$D$133,2,FALSE),"")</f>
        <v>feramentas manuais (uso geral)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445</v>
      </c>
      <c r="H58" s="121" t="str">
        <f>IFERROR(VLOOKUP(G58,base!$C$2:$D$133,2,FALSE),"")</f>
        <v>equipamentos eletricos p/oficinas (uso geral)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>
        <f t="shared" si="0"/>
        <v>112</v>
      </c>
      <c r="G59" s="121">
        <f t="shared" si="1"/>
        <v>450</v>
      </c>
      <c r="H59" s="121" t="str">
        <f>IFERROR(VLOOKUP(G59,base!$C$2:$D$133,2,FALSE),"")</f>
        <v>ferragens/abrasivos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452</v>
      </c>
      <c r="H60" s="121" t="str">
        <f>IFERROR(VLOOKUP(G60,base!$C$2:$D$133,2,FALSE),"")</f>
        <v>arames/telas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>
        <f t="shared" si="0"/>
        <v>113</v>
      </c>
      <c r="G61" s="121">
        <f t="shared" si="1"/>
        <v>460</v>
      </c>
      <c r="H61" s="121" t="str">
        <f>IFERROR(VLOOKUP(G61,base!$C$2:$D$133,2,FALSE),"")</f>
        <v>madeiras em geral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461</v>
      </c>
      <c r="H62" s="121" t="str">
        <f>IFERROR(VLOOKUP(G62,base!$C$2:$D$133,2,FALSE),"")</f>
        <v>materia-prima plastica/sintetica/borracha/derivados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>
        <f t="shared" si="0"/>
        <v>117</v>
      </c>
      <c r="G63" s="121">
        <f t="shared" si="1"/>
        <v>463</v>
      </c>
      <c r="H63" s="121" t="str">
        <f>IFERROR(VLOOKUP(G63,base!$C$2:$D$133,2,FALSE),"")</f>
        <v>materia-prima p/metalurgia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465</v>
      </c>
      <c r="H64" s="121" t="str">
        <f>IFERROR(VLOOKUP(G64,base!$C$2:$D$133,2,FALSE),"")</f>
        <v>equipamentos/materiais p/construcao civil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>
        <f t="shared" si="1"/>
        <v>475</v>
      </c>
      <c r="H65" s="121" t="str">
        <f>IFERROR(VLOOKUP(G65,base!$C$2:$D$133,2,FALSE),"")</f>
        <v>equipamentos/materiais p/instalacoes eletricas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>
        <f t="shared" si="0"/>
        <v>120</v>
      </c>
      <c r="G66" s="121">
        <f t="shared" si="1"/>
        <v>480</v>
      </c>
      <c r="H66" s="121" t="str">
        <f>IFERROR(VLOOKUP(G66,base!$C$2:$D$133,2,FALSE),"")</f>
        <v>equip./materiais p/instalacoes hidrosanitarias e gas natural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>
        <f t="shared" ref="E67:E130" si="2">IF(A67=$F$2,B67,"")</f>
        <v>122</v>
      </c>
      <c r="G67" s="121">
        <f t="shared" ref="G67:G130" si="3">IFERROR(SMALL($E$2:$E$250,D67),"")</f>
        <v>495</v>
      </c>
      <c r="H67" s="121" t="str">
        <f>IFERROR(VLOOKUP(G67,base!$C$2:$D$133,2,FALSE),"")</f>
        <v>vidros planos/espelhos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505</v>
      </c>
      <c r="H68" s="121" t="str">
        <f>IFERROR(VLOOKUP(G68,base!$C$2:$D$133,2,FALSE),"")</f>
        <v>materiais p/decoracao de interiores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>
        <f t="shared" si="2"/>
        <v>127</v>
      </c>
      <c r="G69" s="121">
        <f t="shared" si="3"/>
        <v>510</v>
      </c>
      <c r="H69" s="121" t="str">
        <f>IFERROR(VLOOKUP(G69,base!$C$2:$D$133,2,FALSE),"")</f>
        <v>obras de arte/objetos decorativos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515</v>
      </c>
      <c r="H70" s="121" t="str">
        <f>IFERROR(VLOOKUP(G70,base!$C$2:$D$133,2,FALSE),"")</f>
        <v>equipamentos/materiais de seguranca e protecao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>
        <f t="shared" si="3"/>
        <v>535</v>
      </c>
      <c r="H71" s="121" t="str">
        <f>IFERROR(VLOOKUP(G71,base!$C$2:$D$133,2,FALSE),"")</f>
        <v>bombas/motobombas/compressores/componentes/acessorios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>
        <f t="shared" si="2"/>
        <v>140</v>
      </c>
      <c r="G72" s="121">
        <f t="shared" si="3"/>
        <v>540</v>
      </c>
      <c r="H72" s="121" t="str">
        <f>IFERROR(VLOOKUP(G72,base!$C$2:$D$133,2,FALSE),"")</f>
        <v>equipamentos/materiais p/irrigacao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>
        <f t="shared" si="3"/>
        <v>548</v>
      </c>
      <c r="H73" s="121" t="str">
        <f>IFERROR(VLOOKUP(G73,base!$C$2:$D$133,2,FALSE),"")</f>
        <v>equipamentos/materiais/suprimentos tratamento de agua/esgoto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>
        <f t="shared" si="2"/>
        <v>150</v>
      </c>
      <c r="G74" s="121">
        <f t="shared" si="3"/>
        <v>550</v>
      </c>
      <c r="H74" s="121" t="str">
        <f>IFERROR(VLOOKUP(G74,base!$C$2:$D$133,2,FALSE),"")</f>
        <v>equipamentos/pecas/aces. p/constr./conserv. rodovias/portos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>
        <f t="shared" si="3"/>
        <v>555</v>
      </c>
      <c r="H75" s="121" t="str">
        <f>IFERROR(VLOOKUP(G75,base!$C$2:$D$133,2,FALSE),"")</f>
        <v>equipamentos/pecas/acessorios p/mineracao/escavacao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>
        <f t="shared" si="2"/>
        <v>160</v>
      </c>
      <c r="G76" s="121">
        <f t="shared" si="3"/>
        <v>565</v>
      </c>
      <c r="H76" s="121" t="str">
        <f>IFERROR(VLOOKUP(G76,base!$C$2:$D$133,2,FALSE),"")</f>
        <v>equipamentos/acessorios p/transporte de mercadorias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>
        <f t="shared" si="3"/>
        <v>580</v>
      </c>
      <c r="H77" s="121" t="str">
        <f>IFERROR(VLOOKUP(G77,base!$C$2:$D$133,2,FALSE),"")</f>
        <v>equipamentos/pecas/acessorios p/ajardinamento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>
        <f t="shared" si="2"/>
        <v>185</v>
      </c>
      <c r="G78" s="121">
        <f t="shared" si="3"/>
        <v>593</v>
      </c>
      <c r="H78" s="121" t="str">
        <f>IFERROR(VLOOKUP(G78,base!$C$2:$D$133,2,FALSE),"")</f>
        <v>elevadores/pontes rolantes/guindastes/talhas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>
        <f t="shared" si="3"/>
        <v>595</v>
      </c>
      <c r="H79" s="121" t="str">
        <f>IFERROR(VLOOKUP(G79,base!$C$2:$D$133,2,FALSE),"")</f>
        <v>veiculos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>
        <f t="shared" si="2"/>
        <v>205</v>
      </c>
      <c r="G80" s="121">
        <f t="shared" si="3"/>
        <v>600</v>
      </c>
      <c r="H80" s="121" t="str">
        <f>IFERROR(VLOOKUP(G80,base!$C$2:$D$133,2,FALSE),"")</f>
        <v>equipamentos/pecas/materiais/acessorios p/conserv. veiculos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>
        <f t="shared" si="3"/>
        <v>685</v>
      </c>
      <c r="H81" s="121" t="str">
        <f>IFERROR(VLOOKUP(G81,base!$C$2:$D$133,2,FALSE),"")</f>
        <v>equipamentos/pecas/acessorios p/agricultura/pecuaria e pesca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>
        <f t="shared" si="2"/>
        <v>215</v>
      </c>
      <c r="G82" s="121">
        <f t="shared" si="3"/>
        <v>736</v>
      </c>
      <c r="H82" s="121" t="str">
        <f>IFERROR(VLOOKUP(G82,base!$C$2:$D$133,2,FALSE),"")</f>
        <v>alimentacao humana especial/manipuladas/fracionada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>
        <f t="shared" si="3"/>
        <v>745</v>
      </c>
      <c r="H83" s="121" t="str">
        <f>IFERROR(VLOOKUP(G83,base!$C$2:$D$133,2,FALSE),"")</f>
        <v>pneus/camaras/protetores/materiais p/consertos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>
        <f t="shared" si="2"/>
        <v>245</v>
      </c>
      <c r="G84" s="121">
        <f t="shared" si="3"/>
        <v>748</v>
      </c>
      <c r="H84" s="121" t="str">
        <f>IFERROR(VLOOKUP(G84,base!$C$2:$D$133,2,FALSE),"")</f>
        <v>equipamentos/pecas/acessorios p/navegacao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>
        <f t="shared" si="3"/>
        <v>750</v>
      </c>
      <c r="H85" s="121" t="str">
        <f>IFERROR(VLOOKUP(G85,base!$C$2:$D$133,2,FALSE),"")</f>
        <v>materiais/acessorios/pecas fundidas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>
        <f t="shared" si="2"/>
        <v>250</v>
      </c>
      <c r="G86" s="121">
        <f t="shared" si="3"/>
        <v>754</v>
      </c>
      <c r="H86" s="121" t="str">
        <f>IFERROR(VLOOKUP(G86,base!$C$2:$D$133,2,FALSE),"")</f>
        <v>equipamentos p/lancamentos/pouso/manobras de aeronaves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>
        <f t="shared" si="3"/>
        <v>757</v>
      </c>
      <c r="H87" s="121" t="str">
        <f>IFERROR(VLOOKUP(G87,base!$C$2:$D$133,2,FALSE),"")</f>
        <v>combustiveis/lubrificantes/derivados de petroleo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>
        <f t="shared" si="2"/>
        <v>255</v>
      </c>
      <c r="G88" s="121">
        <f t="shared" si="3"/>
        <v>758</v>
      </c>
      <c r="H88" s="121" t="str">
        <f>IFERROR(VLOOKUP(G88,base!$C$2:$D$133,2,FALSE),"")</f>
        <v>botijoes/instalacoes industriais de gas glp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>
        <f t="shared" si="3"/>
        <v>760</v>
      </c>
      <c r="H89" s="121" t="str">
        <f>IFERROR(VLOOKUP(G89,base!$C$2:$D$133,2,FALSE),"")</f>
        <v>armamentos/explosivos/municoes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>
        <f t="shared" si="2"/>
        <v>260</v>
      </c>
      <c r="G90" s="121">
        <f t="shared" si="3"/>
        <v>773</v>
      </c>
      <c r="H90" s="121" t="str">
        <f>IFERROR(VLOOKUP(G90,base!$C$2:$D$133,2,FALSE),"")</f>
        <v>alimentacao humana - prod.origem animal in natura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>
        <f t="shared" si="3"/>
        <v>775</v>
      </c>
      <c r="H91" s="121" t="str">
        <f>IFERROR(VLOOKUP(G91,base!$C$2:$D$133,2,FALSE),"")</f>
        <v>alimentacao humana - prod.especial/manipulados/pre-elaborado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>
        <f t="shared" si="2"/>
        <v>270</v>
      </c>
      <c r="G92" s="121">
        <f t="shared" si="3"/>
        <v>779</v>
      </c>
      <c r="H92" s="121" t="str">
        <f>IFERROR(VLOOKUP(G92,base!$C$2:$D$133,2,FALSE),"")</f>
        <v>alimentacao humana-prod.origem animal embutidos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>
        <f t="shared" si="3"/>
        <v>784</v>
      </c>
      <c r="H93" s="121" t="str">
        <f>IFERROR(VLOOKUP(G93,base!$C$2:$D$133,2,FALSE),"")</f>
        <v>alimentacao humana - produtos de origem vegetal in natura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>
        <f t="shared" si="2"/>
        <v>285</v>
      </c>
      <c r="G94" s="121">
        <f t="shared" si="3"/>
        <v>788</v>
      </c>
      <c r="H94" s="121" t="str">
        <f>IFERROR(VLOOKUP(G94,base!$C$2:$D$133,2,FALSE),"")</f>
        <v>alimentacao humana - laticinios e correlatos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>
        <f t="shared" si="3"/>
        <v>792</v>
      </c>
      <c r="H95" s="121" t="str">
        <f>IFERROR(VLOOKUP(G95,base!$C$2:$D$133,2,FALSE),"")</f>
        <v>alimentacao humana - produtos nao pereciveis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>
        <f t="shared" si="2"/>
        <v>290</v>
      </c>
      <c r="G96" s="121">
        <f t="shared" si="3"/>
        <v>796</v>
      </c>
      <c r="H96" s="121" t="str">
        <f>IFERROR(VLOOKUP(G96,base!$C$2:$D$133,2,FALSE),"")</f>
        <v>alimentacao humana - produtos de panificacao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>
        <f t="shared" si="3"/>
        <v>802</v>
      </c>
      <c r="H97" s="121" t="str">
        <f>IFERROR(VLOOKUP(G97,base!$C$2:$D$133,2,FALSE),"")</f>
        <v>alimentacao humana: enteral/oral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>
        <f t="shared" si="2"/>
        <v>295</v>
      </c>
      <c r="G98" s="121">
        <f t="shared" si="3"/>
        <v>803</v>
      </c>
      <c r="H98" s="121" t="str">
        <f>IFERROR(VLOOKUP(G98,base!$C$2:$D$133,2,FALSE),"")</f>
        <v>alimentacao humana: produtos coloniais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>
        <f t="shared" si="3"/>
        <v>805</v>
      </c>
      <c r="H99" s="121" t="str">
        <f>IFERROR(VLOOKUP(G99,base!$C$2:$D$133,2,FALSE),"")</f>
        <v>equipamentos e gases uso hopitalar/laboratorial/industrial</v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>
        <f t="shared" si="2"/>
        <v>320</v>
      </c>
      <c r="G100" s="121">
        <f t="shared" si="3"/>
        <v>820</v>
      </c>
      <c r="H100" s="121" t="str">
        <f>IFERROR(VLOOKUP(G100,base!$C$2:$D$133,2,FALSE),"")</f>
        <v>equipamentos/materiais p/industria farmaceutica</v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>
        <f t="shared" si="3"/>
        <v>830</v>
      </c>
      <c r="H101" s="121" t="str">
        <f>IFERROR(VLOOKUP(G101,base!$C$2:$D$133,2,FALSE),"")</f>
        <v>equipamentos/materiais p/laboratorio</v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>
        <f t="shared" si="2"/>
        <v>345</v>
      </c>
      <c r="G102" s="121">
        <f t="shared" si="3"/>
        <v>855</v>
      </c>
      <c r="H102" s="121" t="str">
        <f>IFERROR(VLOOKUP(G102,base!$C$2:$D$133,2,FALSE),"")</f>
        <v>diagnostica</v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>
        <f t="shared" si="3"/>
        <v>870</v>
      </c>
      <c r="H103" s="121" t="str">
        <f>IFERROR(VLOOKUP(G103,base!$C$2:$D$133,2,FALSE),"")</f>
        <v>equipamentos/materiais medico-hospitalares/enfermagem</v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>
        <f t="shared" si="2"/>
        <v>350</v>
      </c>
      <c r="G104" s="121">
        <f t="shared" si="3"/>
        <v>880</v>
      </c>
      <c r="H104" s="121" t="str">
        <f>IFERROR(VLOOKUP(G104,base!$C$2:$D$133,2,FALSE),"")</f>
        <v>medicamentos de uso humano</v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>
        <f t="shared" si="3"/>
        <v>882</v>
      </c>
      <c r="H105" s="121" t="str">
        <f>IFERROR(VLOOKUP(G105,base!$C$2:$D$133,2,FALSE),"")</f>
        <v>medicamentos importados (uso humano)</v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>
        <f t="shared" si="2"/>
        <v>360</v>
      </c>
      <c r="G106" s="121">
        <f t="shared" si="3"/>
        <v>884</v>
      </c>
      <c r="H106" s="121" t="str">
        <f>IFERROR(VLOOKUP(G106,base!$C$2:$D$133,2,FALSE),"")</f>
        <v>medicamentos de uso humano - excepcionais</v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>
        <f t="shared" si="3"/>
        <v>886</v>
      </c>
      <c r="H107" s="121" t="str">
        <f>IFERROR(VLOOKUP(G107,base!$C$2:$D$133,2,FALSE),"")</f>
        <v>medicamentos de uso humano - especiais</v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>
        <f t="shared" si="2"/>
        <v>380</v>
      </c>
      <c r="G108" s="121">
        <f t="shared" si="3"/>
        <v>888</v>
      </c>
      <c r="H108" s="121" t="str">
        <f>IFERROR(VLOOKUP(G108,base!$C$2:$D$133,2,FALSE),"")</f>
        <v>medicamentos de uso humano - genericos</v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>
        <f t="shared" si="3"/>
        <v>890</v>
      </c>
      <c r="H109" s="121" t="str">
        <f>IFERROR(VLOOKUP(G109,base!$C$2:$D$133,2,FALSE),"")</f>
        <v>materiais p/higiene pessoal/profilaxia</v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>
        <f t="shared" si="2"/>
        <v>390</v>
      </c>
      <c r="G110" s="121">
        <f t="shared" si="3"/>
        <v>905</v>
      </c>
      <c r="H110" s="121" t="str">
        <f>IFERROR(VLOOKUP(G110,base!$C$2:$D$133,2,FALSE),"")</f>
        <v>servicos: orteses/proteses</v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>
        <f t="shared" si="3"/>
        <v>910</v>
      </c>
      <c r="H111" s="121" t="str">
        <f>IFERROR(VLOOKUP(G111,base!$C$2:$D$133,2,FALSE),"")</f>
        <v>equipamentos/materiais odontologicos</v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>
        <f t="shared" si="2"/>
        <v>395</v>
      </c>
      <c r="G112" s="121">
        <f t="shared" si="3"/>
        <v>930</v>
      </c>
      <c r="H112" s="121" t="str">
        <f>IFERROR(VLOOKUP(G112,base!$C$2:$D$133,2,FALSE),"")</f>
        <v>equipamentos/materiais/medicamentos veterinarios</v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>
        <f t="shared" si="3"/>
        <v>950</v>
      </c>
      <c r="H113" s="121" t="str">
        <f>IFERROR(VLOOKUP(G113,base!$C$2:$D$133,2,FALSE),"")</f>
        <v>animais</v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>
        <f t="shared" si="2"/>
        <v>397</v>
      </c>
      <c r="G114" s="121">
        <f t="shared" si="3"/>
        <v>960</v>
      </c>
      <c r="H114" s="121" t="str">
        <f>IFERROR(VLOOKUP(G114,base!$C$2:$D$133,2,FALSE),"")</f>
        <v>forragens e outros alimentos p/animais</v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>
        <f t="shared" si="3"/>
        <v>965</v>
      </c>
      <c r="H115" s="121" t="str">
        <f>IFERROR(VLOOKUP(G115,base!$C$2:$D$133,2,FALSE),"")</f>
        <v>adubos/corretivos do solo</v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>
        <f t="shared" si="2"/>
        <v>400</v>
      </c>
      <c r="G116" s="121">
        <f t="shared" si="3"/>
        <v>970</v>
      </c>
      <c r="H116" s="121" t="str">
        <f>IFERROR(VLOOKUP(G116,base!$C$2:$D$133,2,FALSE),"")</f>
        <v>defensivos agricolas/domesticos</v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>
        <f t="shared" si="3"/>
        <v>980</v>
      </c>
      <c r="H117" s="121" t="str">
        <f>IFERROR(VLOOKUP(G117,base!$C$2:$D$133,2,FALSE),"")</f>
        <v>sementes/mudas de plantas</v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>
        <f t="shared" si="2"/>
        <v>405</v>
      </c>
      <c r="G118" s="121">
        <f t="shared" si="3"/>
        <v>990</v>
      </c>
      <c r="H118" s="121" t="str">
        <f>IFERROR(VLOOKUP(G118,base!$C$2:$D$133,2,FALSE),"")</f>
        <v>produtos quimicos de limpeza/higiene</v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>
        <f t="shared" si="2"/>
        <v>410</v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>
        <f t="shared" si="2"/>
        <v>420</v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>
        <f t="shared" si="2"/>
        <v>428</v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>
        <f t="shared" si="2"/>
        <v>435</v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>
        <f t="shared" si="2"/>
        <v>440</v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>
        <f t="shared" si="2"/>
        <v>445</v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>
        <f t="shared" si="4"/>
        <v>450</v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>
        <f t="shared" si="4"/>
        <v>452</v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>
        <f t="shared" si="4"/>
        <v>460</v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>
        <f t="shared" si="4"/>
        <v>461</v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>
        <f t="shared" si="4"/>
        <v>463</v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>
        <f t="shared" si="4"/>
        <v>465</v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>
        <f t="shared" si="4"/>
        <v>475</v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>
        <f t="shared" si="4"/>
        <v>480</v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>
        <f t="shared" si="4"/>
        <v>495</v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>
        <f t="shared" si="4"/>
        <v>505</v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>
        <f t="shared" si="4"/>
        <v>510</v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>
        <f t="shared" si="4"/>
        <v>515</v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>
        <f t="shared" si="4"/>
        <v>535</v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>
        <f t="shared" si="4"/>
        <v>540</v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>
        <f t="shared" si="4"/>
        <v>548</v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>
        <f t="shared" si="4"/>
        <v>550</v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>
        <f t="shared" si="4"/>
        <v>555</v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>
        <f t="shared" si="4"/>
        <v>565</v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>
        <f t="shared" si="4"/>
        <v>580</v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>
        <f t="shared" si="4"/>
        <v>593</v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>
        <f t="shared" si="4"/>
        <v>595</v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>
        <f t="shared" si="4"/>
        <v>600</v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>
        <f t="shared" si="4"/>
        <v>685</v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>
        <f t="shared" si="4"/>
        <v>736</v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>
        <f t="shared" si="4"/>
        <v>745</v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>
        <f t="shared" si="4"/>
        <v>748</v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>
        <f t="shared" si="4"/>
        <v>750</v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>
        <f t="shared" si="4"/>
        <v>754</v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>
        <f t="shared" si="4"/>
        <v>757</v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>
        <f t="shared" si="4"/>
        <v>758</v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>
        <f t="shared" si="4"/>
        <v>760</v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>
        <f t="shared" si="4"/>
        <v>773</v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>
        <f t="shared" si="6"/>
        <v>775</v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>
        <f t="shared" si="6"/>
        <v>779</v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>
        <f t="shared" si="6"/>
        <v>784</v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>
        <f t="shared" si="6"/>
        <v>788</v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>
        <f t="shared" si="6"/>
        <v>792</v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>
        <f t="shared" si="6"/>
        <v>796</v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>
        <f t="shared" si="6"/>
        <v>802</v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>
        <f t="shared" si="6"/>
        <v>803</v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>
        <f t="shared" si="6"/>
        <v>805</v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>
        <f t="shared" si="6"/>
        <v>820</v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>
        <f t="shared" si="6"/>
        <v>830</v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>
        <f t="shared" si="6"/>
        <v>855</v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>
        <f t="shared" si="6"/>
        <v>870</v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>
        <f t="shared" si="6"/>
        <v>880</v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>
        <f t="shared" si="6"/>
        <v>882</v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>
        <f t="shared" si="6"/>
        <v>884</v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>
        <f t="shared" si="6"/>
        <v>886</v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>
        <f t="shared" si="6"/>
        <v>888</v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>
        <f t="shared" si="6"/>
        <v>890</v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>
        <f t="shared" si="6"/>
        <v>905</v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>
        <f t="shared" si="6"/>
        <v>910</v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>
        <f t="shared" si="6"/>
        <v>930</v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>
        <f t="shared" si="6"/>
        <v>950</v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>
        <f t="shared" si="6"/>
        <v>960</v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>
        <f t="shared" si="6"/>
        <v>965</v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>
        <f t="shared" si="6"/>
        <v>970</v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>
        <f t="shared" si="6"/>
        <v>980</v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>
        <f t="shared" si="6"/>
        <v>990</v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76" workbookViewId="0">
      <selection activeCell="I89" sqref="I8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2021-06-23T14:30:28Z</cp:lastPrinted>
  <dcterms:created xsi:type="dcterms:W3CDTF">2014-12-09T12:52:40Z</dcterms:created>
  <dcterms:modified xsi:type="dcterms:W3CDTF">2021-06-23T14:30:30Z</dcterms:modified>
</cp:coreProperties>
</file>