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007-21 Conserto Maquinas\TCE\"/>
    </mc:Choice>
  </mc:AlternateContent>
  <xr:revisionPtr revIDLastSave="0" documentId="13_ncr:1_{9CA92F3D-9C31-4C38-9A54-C574FED728D9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59" i="6" l="1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3" l="1"/>
  <c r="B19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0" i="6"/>
  <c r="B13" i="6"/>
  <c r="B22" i="3" l="1"/>
  <c r="B22" i="6" s="1"/>
  <c r="B21" i="6"/>
  <c r="B23" i="3"/>
  <c r="B23" i="6" s="1"/>
  <c r="B24" i="3" l="1"/>
  <c r="B24" i="6" l="1"/>
  <c r="B25" i="3"/>
  <c r="B26" i="3" l="1"/>
  <c r="B25" i="6"/>
  <c r="B27" i="3" l="1"/>
  <c r="B26" i="6"/>
  <c r="B28" i="3" l="1"/>
  <c r="B27" i="6"/>
  <c r="B29" i="3"/>
  <c r="B29" i="6" s="1"/>
  <c r="B28" i="6" l="1"/>
  <c r="B31" i="3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<sst xmlns="http://schemas.openxmlformats.org/spreadsheetml/2006/main" count="15180" uniqueCount="4028">
  <si>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</si>
  <si>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</si>
  <si>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</si>
  <si>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</si>
  <si>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</si>
  <si>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</si>
  <si>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</si>
  <si>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</si>
  <si>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</si>
  <si>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</si>
  <si>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</si>
  <si>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</si>
  <si>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</si>
  <si>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</si>
  <si>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</si>
  <si>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</si>
  <si>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</si>
  <si>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</si>
  <si>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</si>
  <si>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</si>
  <si>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</si>
  <si>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</si>
  <si>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</si>
  <si>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</si>
  <si>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</si>
  <si>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</si>
  <si>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</si>
  <si>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</si>
  <si>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</si>
  <si>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</si>
  <si>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</si>
  <si>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</si>
  <si>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</si>
  <si>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</si>
  <si>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</si>
  <si>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</si>
  <si>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</si>
  <si>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</si>
  <si>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</si>
  <si>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</si>
  <si>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</si>
  <si>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</si>
  <si>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</si>
  <si>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</si>
  <si>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</si>
  <si>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</si>
  <si>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</si>
  <si>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</si>
  <si>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</si>
  <si>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</si>
  <si>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</si>
  <si>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</si>
  <si>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</si>
  <si>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</si>
  <si>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</si>
  <si>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</si>
  <si>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</si>
  <si>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</si>
  <si>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</si>
  <si>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</si>
  <si>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</si>
  <si>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</si>
  <si>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</si>
  <si>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</si>
  <si>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</si>
  <si>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</si>
  <si>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</si>
  <si>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</si>
  <si>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</si>
  <si>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</si>
  <si>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</si>
  <si>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</si>
  <si>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</si>
  <si>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</si>
  <si>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</si>
  <si>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</si>
  <si>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</si>
  <si>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</si>
  <si>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</si>
  <si>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</si>
  <si>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</si>
  <si>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</si>
  <si>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</si>
  <si>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</si>
  <si>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</si>
  <si>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</si>
  <si>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</si>
  <si>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</si>
  <si>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</si>
  <si>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</si>
  <si>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</si>
  <si>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</si>
  <si>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</si>
  <si>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</si>
  <si>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</si>
  <si>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</si>
  <si>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</si>
  <si>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</si>
  <si>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</si>
  <si>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</si>
  <si>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</si>
  <si>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</si>
  <si>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</si>
  <si>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</si>
  <si>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</si>
  <si>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</si>
  <si>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</si>
  <si>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</si>
  <si>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</si>
  <si>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</si>
  <si>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</si>
  <si>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</si>
  <si>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</si>
  <si>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</si>
  <si>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</si>
  <si>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</si>
  <si>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</si>
  <si>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</si>
  <si>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</si>
  <si>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</si>
  <si>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</si>
  <si>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</si>
  <si>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</si>
  <si>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</si>
  <si>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</si>
  <si>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</si>
  <si>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</si>
  <si>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</si>
  <si>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</si>
  <si>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</si>
  <si>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</si>
  <si>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</si>
  <si>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</si>
  <si>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</si>
  <si>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</si>
  <si>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</si>
  <si>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</si>
  <si>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</si>
  <si>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</si>
  <si>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</si>
  <si>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</si>
  <si>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</si>
  <si>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</si>
  <si>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</si>
  <si>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</si>
  <si>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</si>
  <si>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</si>
  <si>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</si>
  <si>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</si>
  <si>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</si>
  <si>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</si>
  <si>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</si>
  <si>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</si>
  <si>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</si>
  <si>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</si>
  <si>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</si>
  <si>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</si>
  <si>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</si>
  <si>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</si>
  <si>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</si>
  <si>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</si>
  <si>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</si>
  <si>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</si>
  <si>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</si>
  <si>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</si>
  <si>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</si>
  <si>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</si>
  <si>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</si>
  <si>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</si>
  <si>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</si>
  <si>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</si>
  <si>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</si>
  <si>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</si>
  <si>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</si>
  <si>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</si>
  <si>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</si>
  <si>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</si>
  <si>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</si>
  <si>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</si>
  <si>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</si>
  <si>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</si>
  <si>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</si>
  <si>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</si>
  <si>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</si>
  <si>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</si>
  <si>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</si>
  <si>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</si>
  <si>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</si>
  <si>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</si>
  <si>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</si>
  <si>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</si>
  <si>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</si>
  <si>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</si>
  <si>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</si>
  <si>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</si>
  <si>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</si>
  <si>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</si>
  <si>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</si>
  <si>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</si>
  <si>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</si>
  <si>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</si>
  <si>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</si>
  <si>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</si>
  <si>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</si>
  <si>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</si>
  <si>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</si>
  <si>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</si>
  <si>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</si>
  <si>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</si>
  <si>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</si>
  <si>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</si>
  <si>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</si>
  <si>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</si>
  <si>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</si>
  <si>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</si>
  <si>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</si>
  <si>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</si>
  <si>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</si>
  <si>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</si>
  <si>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</si>
  <si>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</si>
  <si>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</si>
  <si>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</si>
  <si>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</si>
  <si>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</si>
  <si>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</si>
  <si>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</si>
  <si>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</si>
  <si>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</si>
  <si>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</si>
  <si>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</si>
  <si>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</si>
  <si>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</si>
  <si>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</si>
  <si>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</si>
  <si>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</si>
  <si>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</si>
  <si>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</si>
  <si>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</si>
  <si>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</si>
  <si>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</si>
  <si>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</si>
  <si>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</si>
  <si>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</si>
  <si>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</si>
  <si>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</si>
  <si>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</si>
  <si>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</si>
  <si>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</si>
  <si>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</si>
  <si>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</si>
  <si>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</si>
  <si>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</si>
  <si>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</si>
  <si>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</si>
  <si>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</si>
  <si>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</si>
  <si>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</si>
  <si>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</si>
  <si>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</si>
  <si>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</si>
  <si>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</si>
  <si>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</si>
  <si>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</si>
  <si>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</si>
  <si>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</si>
  <si>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</si>
  <si>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</si>
  <si>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</si>
  <si>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</si>
  <si>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</si>
  <si>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</si>
  <si>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</si>
  <si>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</si>
  <si>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</si>
  <si>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</si>
  <si>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</si>
  <si>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</si>
  <si>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</si>
  <si>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</si>
  <si>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</si>
  <si>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</si>
  <si>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</si>
  <si>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</si>
  <si>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</si>
  <si>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</si>
  <si>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</si>
  <si>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</si>
  <si>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</si>
  <si>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</si>
  <si>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</si>
  <si>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</si>
  <si>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</si>
  <si>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</si>
  <si>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</si>
  <si>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</si>
  <si>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</si>
  <si>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</si>
  <si>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</si>
  <si>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</si>
  <si>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</si>
  <si>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</si>
  <si>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</si>
  <si>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</si>
  <si>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</si>
  <si>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</si>
  <si>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</si>
  <si>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</si>
  <si>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</si>
  <si>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</si>
  <si>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</si>
  <si>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</si>
  <si>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</si>
  <si>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</si>
  <si>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</si>
  <si>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</si>
  <si>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</si>
  <si>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</si>
  <si>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</si>
  <si>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</si>
  <si>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</si>
  <si>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</si>
  <si>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</si>
  <si>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</si>
  <si>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</si>
  <si>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</si>
  <si>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</si>
  <si>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</si>
  <si>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</si>
  <si>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</si>
  <si>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</si>
  <si>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</si>
  <si>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</si>
  <si>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</si>
  <si>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</si>
  <si>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</si>
  <si>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</si>
  <si>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</si>
  <si>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</si>
  <si>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</si>
  <si>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</si>
  <si>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</si>
  <si>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</si>
  <si>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</si>
  <si>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</si>
  <si>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</si>
  <si>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</si>
  <si>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</si>
  <si>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</si>
  <si>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</si>
  <si>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</si>
  <si>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</si>
  <si>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</si>
  <si>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</si>
  <si>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</si>
  <si>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</si>
  <si>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</si>
  <si>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</si>
  <si>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</si>
  <si>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</si>
  <si>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</si>
  <si>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</si>
  <si>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</si>
  <si>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</si>
  <si>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</si>
  <si>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</si>
  <si>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</si>
  <si>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</si>
  <si>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</si>
  <si>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</si>
  <si>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</si>
  <si>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</si>
  <si>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</si>
  <si>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</si>
  <si>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</si>
  <si>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</si>
  <si>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</si>
  <si>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</si>
  <si>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</si>
  <si>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</si>
  <si>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</si>
  <si>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</si>
  <si>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</si>
  <si>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</si>
  <si>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</si>
  <si>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</si>
  <si>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</si>
  <si>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</si>
  <si>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</si>
  <si>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</si>
  <si>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</si>
  <si>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</si>
  <si>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</si>
  <si>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</si>
  <si>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</si>
  <si>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</si>
  <si>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</si>
  <si>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</si>
  <si>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</si>
  <si>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</si>
  <si>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</si>
  <si>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</si>
  <si>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</si>
  <si>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</si>
  <si>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</si>
  <si>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</si>
  <si>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</si>
  <si>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</si>
  <si>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</si>
  <si>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</si>
  <si>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</si>
  <si>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</si>
  <si>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</si>
  <si>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</si>
  <si>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</si>
  <si>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</si>
  <si>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</si>
  <si>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</si>
  <si>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</si>
  <si>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</si>
  <si>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</si>
  <si>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</si>
  <si>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</si>
  <si>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</si>
  <si>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</si>
  <si>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</si>
  <si>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</si>
  <si>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</si>
  <si>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</si>
  <si>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</si>
  <si>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</si>
  <si>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</si>
  <si>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</si>
  <si>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</si>
  <si>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</si>
  <si>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</si>
  <si>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</si>
  <si>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</si>
  <si>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</si>
  <si>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</si>
  <si>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</si>
  <si>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</si>
  <si>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</si>
  <si>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</si>
  <si>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</si>
  <si>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</si>
  <si>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</si>
  <si>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</si>
  <si>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</si>
  <si>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</si>
  <si>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</si>
  <si>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</si>
  <si>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</si>
  <si>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</si>
  <si>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</si>
  <si>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</si>
  <si>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</si>
  <si>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</si>
  <si>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</si>
  <si>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</si>
  <si>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</si>
  <si>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</si>
  <si>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</si>
  <si>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</si>
  <si>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</si>
  <si>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</si>
  <si>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</si>
  <si>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</si>
  <si>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</si>
  <si>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</si>
  <si>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</si>
  <si>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</si>
  <si>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</si>
  <si>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</si>
  <si>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</si>
  <si>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</si>
  <si>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</si>
  <si>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</si>
  <si>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</si>
  <si>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</si>
  <si>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</si>
  <si>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</si>
  <si>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</si>
  <si>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</si>
  <si>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</si>
  <si>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</si>
  <si>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</si>
  <si>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</si>
  <si>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</si>
  <si>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</si>
  <si>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</si>
  <si>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</si>
  <si>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</si>
  <si>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</si>
  <si>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</si>
  <si>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</si>
  <si>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</si>
  <si>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</si>
  <si>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</si>
  <si>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</si>
  <si>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</si>
  <si>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</si>
  <si>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</si>
  <si>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</si>
  <si>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</si>
  <si>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</si>
  <si>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</si>
  <si>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</si>
  <si>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</si>
  <si>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</si>
  <si>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</si>
  <si>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</si>
  <si>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</si>
  <si>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</si>
  <si>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</si>
  <si>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</si>
  <si>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</si>
  <si>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</si>
  <si>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</si>
  <si>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</si>
  <si>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</si>
  <si>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</si>
  <si>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</si>
  <si>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</si>
  <si>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</si>
  <si>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</si>
  <si>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</si>
  <si>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</si>
  <si>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</si>
  <si>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</si>
  <si>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</si>
  <si>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</si>
  <si>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</si>
  <si>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</si>
  <si>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</si>
  <si>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</si>
  <si>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</si>
  <si>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</si>
  <si>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</si>
  <si>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</si>
  <si>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</si>
  <si>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</si>
  <si>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</si>
  <si>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</si>
  <si>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</si>
  <si>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</si>
  <si>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</si>
  <si>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</si>
  <si>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</si>
  <si>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</si>
  <si>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</si>
  <si>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</si>
  <si>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</si>
  <si>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</si>
  <si>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</si>
  <si>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</si>
  <si>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</si>
  <si>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</si>
  <si>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</si>
  <si>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</si>
  <si>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</si>
  <si>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</si>
  <si>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</si>
  <si>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</si>
  <si>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</si>
  <si>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</si>
  <si>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</si>
  <si>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</si>
  <si>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</si>
  <si>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</si>
  <si>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</si>
  <si>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</si>
  <si>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</si>
  <si>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</si>
  <si>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</si>
  <si>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</si>
  <si>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</si>
  <si>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</si>
  <si>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</si>
  <si>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</si>
  <si>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</si>
  <si>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</si>
  <si>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</si>
  <si>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</si>
  <si>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</si>
  <si>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</si>
  <si>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</si>
  <si>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</si>
  <si>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</si>
  <si>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</si>
  <si>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</si>
  <si>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</si>
  <si>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</si>
  <si>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</si>
  <si>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</si>
  <si>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</si>
  <si>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</si>
  <si>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</si>
  <si>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</si>
  <si>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</si>
  <si>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</si>
  <si>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</si>
  <si>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</si>
  <si>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</si>
  <si>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</si>
  <si>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</si>
  <si>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</si>
  <si>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</si>
  <si>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</si>
  <si>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</si>
  <si>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</si>
  <si>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</si>
  <si>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</si>
  <si>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</si>
  <si>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</si>
  <si>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</si>
  <si>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</si>
  <si>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</si>
  <si>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</si>
  <si>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</si>
  <si>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</si>
  <si>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</si>
  <si>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</si>
  <si>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</si>
  <si>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</si>
  <si>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</si>
  <si>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</si>
  <si>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</si>
  <si>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</si>
  <si>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</si>
  <si>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</si>
  <si>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</si>
  <si>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</si>
  <si>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</si>
  <si>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</si>
  <si>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</si>
  <si>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</si>
  <si>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</si>
  <si>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</si>
  <si>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</si>
  <si>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</si>
  <si>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</si>
  <si>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</si>
  <si>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</si>
  <si>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</si>
  <si>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</si>
  <si>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</si>
  <si>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</si>
  <si>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</si>
  <si>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</si>
  <si>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</si>
  <si>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</si>
  <si>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</si>
  <si>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</si>
  <si>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</si>
  <si>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</si>
  <si>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</si>
  <si>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</si>
  <si>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</si>
  <si>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</si>
  <si>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</si>
  <si>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</si>
  <si>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</si>
  <si>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</si>
  <si>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</si>
  <si>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</si>
  <si>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</si>
  <si>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</si>
  <si>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</si>
  <si>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</si>
  <si>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</si>
  <si>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</si>
  <si>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</si>
  <si>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</si>
  <si>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</si>
  <si>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</si>
  <si>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</si>
  <si>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</si>
  <si>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</si>
  <si>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</si>
  <si>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</si>
  <si>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</si>
  <si>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</si>
  <si>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</si>
  <si>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</si>
  <si>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</si>
  <si>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</si>
  <si>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</si>
  <si>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</si>
  <si>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</si>
  <si>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</si>
  <si>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</si>
  <si>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</si>
  <si>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</si>
  <si>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</si>
  <si>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</si>
  <si>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</si>
  <si>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</si>
  <si>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</si>
  <si>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</si>
  <si>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</si>
  <si>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</si>
  <si>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</si>
  <si>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</si>
  <si>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</si>
  <si>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</si>
  <si>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</si>
  <si>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</si>
  <si>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</si>
  <si>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</si>
  <si>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</si>
  <si>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</si>
  <si>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</si>
  <si>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</si>
  <si>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</si>
  <si>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</si>
  <si>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</si>
  <si>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</si>
  <si>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</si>
  <si>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</si>
  <si>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</si>
  <si>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</si>
  <si>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</si>
  <si>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</si>
  <si>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</si>
  <si>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</si>
  <si>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</si>
  <si>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</si>
  <si>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</si>
  <si>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</si>
  <si>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</si>
  <si>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</si>
  <si>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</si>
  <si>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</si>
  <si>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</si>
  <si>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</si>
  <si>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</si>
  <si>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</si>
  <si>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</si>
  <si>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</si>
  <si>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</si>
  <si>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</si>
  <si>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</si>
  <si>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</si>
  <si>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</si>
  <si>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</si>
  <si>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</si>
  <si>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</si>
  <si>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</si>
  <si>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</si>
  <si>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</si>
  <si>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</si>
  <si>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</si>
  <si>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</si>
  <si>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</si>
  <si>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</si>
  <si>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</si>
  <si>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</si>
  <si>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</si>
  <si>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</si>
  <si>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</si>
  <si>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</si>
  <si>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</si>
  <si>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</si>
  <si>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</si>
  <si>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</si>
  <si>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</si>
  <si>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</si>
  <si>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</si>
  <si>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</si>
  <si>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</si>
  <si>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</si>
  <si>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</si>
  <si>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</si>
  <si>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</si>
  <si>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</si>
  <si>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</si>
  <si>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</si>
  <si>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</si>
  <si>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</si>
  <si>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</si>
  <si>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</si>
  <si>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</si>
  <si>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</si>
  <si>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</si>
  <si>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</si>
  <si>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</si>
  <si>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</si>
  <si>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</si>
  <si>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</si>
  <si>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</si>
  <si>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</si>
  <si>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</si>
  <si>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</si>
  <si>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</si>
  <si>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</si>
  <si>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</si>
  <si>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</si>
  <si>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</si>
  <si>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</si>
  <si>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</si>
  <si>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</si>
  <si>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</si>
  <si>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</si>
  <si>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</si>
  <si>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</si>
  <si>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</si>
  <si>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</si>
  <si>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</si>
  <si>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</si>
  <si>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</si>
  <si>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</si>
  <si>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</si>
  <si>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</si>
  <si>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</si>
  <si>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</si>
  <si>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</si>
  <si>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</si>
  <si>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</si>
  <si>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</si>
  <si>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</si>
  <si>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</si>
  <si>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</si>
  <si>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</si>
  <si>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</si>
  <si>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</si>
  <si>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</si>
  <si>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</si>
  <si>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</si>
  <si>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</si>
  <si>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</si>
  <si>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</si>
  <si>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</si>
  <si>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</si>
  <si>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</si>
  <si>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</si>
  <si>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</si>
  <si>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</si>
  <si>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</si>
  <si>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</si>
  <si>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</si>
  <si>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</si>
  <si>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</si>
  <si>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</si>
  <si>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</si>
  <si>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</si>
  <si>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</si>
  <si>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</si>
  <si>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</si>
  <si>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</si>
  <si>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</si>
  <si>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</si>
  <si>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</si>
  <si>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</si>
  <si>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</si>
  <si>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</si>
  <si>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</si>
  <si>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</si>
  <si>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</si>
  <si>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</si>
  <si>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</si>
  <si>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</si>
  <si>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</si>
  <si>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</si>
  <si>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</si>
  <si>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</si>
  <si>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</si>
  <si>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</si>
  <si>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</si>
  <si>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</si>
  <si>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</si>
  <si>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</si>
  <si>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</si>
  <si>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</si>
  <si>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</si>
  <si>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</si>
  <si>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</si>
  <si>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</si>
  <si>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</si>
  <si>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</si>
  <si>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</si>
  <si>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</si>
  <si>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</si>
  <si>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</si>
  <si>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</si>
  <si>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</si>
  <si>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</si>
  <si>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</si>
  <si>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</si>
  <si>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</si>
  <si>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</si>
  <si>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</si>
  <si>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</si>
  <si>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</si>
  <si>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</si>
  <si>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</si>
  <si>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</si>
  <si>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</si>
  <si>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</si>
  <si>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</si>
  <si>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</si>
  <si>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</si>
  <si>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</si>
  <si>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</si>
  <si>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</si>
  <si>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</si>
  <si>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</si>
  <si>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</si>
  <si>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</si>
  <si>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</si>
  <si>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</si>
  <si>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</si>
  <si>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</si>
  <si>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</si>
  <si>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</si>
  <si>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</si>
  <si>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</si>
  <si>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</si>
  <si>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</si>
  <si>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</si>
  <si>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</si>
  <si>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</si>
  <si>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</si>
  <si>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</si>
  <si>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</si>
  <si>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</si>
  <si>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</si>
  <si>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</si>
  <si>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</si>
  <si>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</si>
  <si>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</si>
  <si>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</si>
  <si>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</si>
  <si>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</si>
  <si>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</si>
  <si>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</si>
  <si>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</si>
  <si>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</si>
  <si>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</si>
  <si>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</si>
  <si>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</si>
  <si>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</si>
  <si>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</si>
  <si>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</si>
  <si>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</si>
  <si>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</si>
  <si>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</si>
  <si>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</si>
  <si>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</si>
  <si>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</si>
  <si>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</si>
  <si>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</si>
  <si>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</si>
  <si>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</si>
  <si>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</si>
  <si>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</si>
  <si>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</si>
  <si>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</si>
  <si>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</si>
  <si>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</si>
  <si>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</si>
  <si>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</si>
  <si>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</si>
  <si>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</si>
  <si>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</si>
  <si>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</si>
  <si>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</si>
  <si>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</si>
  <si>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</si>
  <si>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</si>
  <si>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</si>
  <si>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</si>
  <si>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</si>
  <si>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</si>
  <si>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</si>
  <si>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</si>
  <si>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</si>
  <si>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</si>
  <si>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</si>
  <si>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</si>
  <si>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</si>
  <si>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</si>
  <si>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</si>
  <si>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</si>
  <si>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</si>
  <si>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</si>
  <si>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</si>
  <si>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</si>
  <si>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</si>
  <si>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</si>
  <si>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</si>
  <si>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</si>
  <si>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</si>
  <si>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</si>
  <si>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</si>
  <si>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</si>
  <si>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</si>
  <si>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</si>
  <si>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</si>
  <si>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</si>
  <si>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</si>
  <si>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</si>
  <si>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</si>
  <si>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</si>
  <si>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</si>
  <si>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</si>
  <si>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</si>
  <si>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</si>
  <si>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</si>
  <si>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</si>
  <si>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</si>
  <si>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</si>
  <si>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</si>
  <si>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</si>
  <si>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</si>
  <si>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</si>
  <si>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</si>
  <si>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</si>
  <si>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</si>
  <si>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</si>
  <si>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</si>
  <si>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</si>
  <si>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</si>
  <si>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</si>
  <si>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</si>
  <si>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</si>
  <si>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</si>
  <si>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</si>
  <si>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</si>
  <si>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</si>
  <si>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</si>
  <si>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</si>
  <si>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</si>
  <si>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</si>
  <si>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</si>
  <si>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</si>
  <si>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</si>
  <si>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</si>
  <si>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</si>
  <si>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</si>
  <si>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</si>
  <si>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</si>
  <si>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</si>
  <si>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</si>
  <si>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</si>
  <si>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</si>
  <si>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</si>
  <si>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</si>
  <si>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</si>
  <si>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</si>
  <si>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</si>
  <si>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</si>
  <si>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</si>
  <si>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</si>
  <si>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</si>
  <si>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</si>
  <si>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</si>
  <si>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</si>
  <si>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</si>
  <si>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</si>
  <si>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</si>
  <si>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</si>
  <si>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</si>
  <si>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</si>
  <si>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</si>
  <si>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</si>
  <si>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</si>
  <si>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</si>
  <si>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</si>
  <si>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</si>
  <si>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</si>
  <si>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</si>
  <si>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</si>
  <si>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</si>
  <si>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</si>
  <si>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</si>
  <si>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</si>
  <si>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</si>
  <si>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</si>
  <si>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</si>
  <si>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</si>
  <si>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</si>
  <si>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</si>
  <si>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</si>
  <si>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</si>
  <si>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</si>
  <si>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</si>
  <si>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</si>
  <si>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</si>
  <si>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</si>
  <si>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</si>
  <si>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</si>
  <si>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</si>
  <si>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</si>
  <si>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</si>
  <si>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</si>
  <si>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</si>
  <si>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</si>
  <si>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</si>
  <si>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</si>
  <si>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</si>
  <si>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</si>
  <si>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</si>
  <si>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</si>
  <si>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</si>
  <si>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</si>
  <si>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</si>
  <si>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</si>
  <si>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</si>
  <si>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</si>
  <si>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</si>
  <si>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</si>
  <si>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</si>
  <si>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</si>
  <si>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</si>
  <si>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</si>
  <si>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</si>
  <si>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</si>
  <si>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</si>
  <si>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</si>
  <si>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</si>
  <si>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</si>
  <si>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</si>
  <si>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</si>
  <si>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</si>
  <si>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</si>
  <si>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</si>
  <si>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</si>
  <si>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</si>
  <si>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</si>
  <si>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</si>
  <si>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</si>
  <si>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</si>
  <si>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</si>
  <si>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</si>
  <si>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</si>
  <si>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</si>
  <si>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</si>
  <si>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</si>
  <si>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</si>
  <si>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</si>
  <si>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</si>
  <si>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</si>
  <si>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</si>
  <si>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</si>
  <si>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</si>
  <si>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</si>
  <si>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</si>
  <si>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</si>
  <si>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</si>
  <si>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</si>
  <si>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</si>
  <si>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</si>
  <si>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</si>
  <si>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</si>
  <si>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</si>
  <si>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</si>
  <si>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</si>
  <si>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</si>
  <si>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</si>
  <si>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</si>
  <si>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</si>
  <si>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</si>
  <si>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</si>
  <si>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</si>
  <si>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</si>
  <si>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</si>
  <si>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</si>
  <si>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</si>
  <si>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</si>
  <si>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</si>
  <si>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</si>
  <si>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</si>
  <si>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</si>
  <si>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</si>
  <si>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</si>
  <si>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</si>
  <si>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</si>
  <si>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</si>
  <si>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</si>
  <si>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</si>
  <si>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</si>
  <si>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</si>
  <si>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</si>
  <si>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</si>
  <si>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</si>
  <si>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</si>
  <si>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</si>
  <si>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</si>
  <si>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</si>
  <si>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</si>
  <si>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</si>
  <si>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</si>
  <si>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</si>
  <si>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</si>
  <si>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</si>
  <si>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</si>
  <si>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</si>
  <si>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</si>
  <si>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</si>
  <si>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</si>
  <si>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</si>
  <si>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</si>
  <si>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</si>
  <si>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</si>
  <si>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</si>
  <si>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</si>
  <si>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</si>
  <si>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</si>
  <si>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</si>
  <si>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</si>
  <si>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</si>
  <si>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</si>
  <si>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</si>
  <si>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</si>
  <si>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</si>
  <si>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</si>
  <si>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</si>
  <si>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</si>
  <si>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</si>
  <si>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</si>
  <si>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</si>
  <si>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</si>
  <si>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</si>
  <si>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</si>
  <si>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</si>
  <si>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</si>
  <si>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</si>
  <si>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</si>
  <si>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</si>
  <si>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</si>
  <si>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</si>
  <si>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</si>
  <si>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</si>
  <si>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</si>
  <si>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</si>
  <si>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</si>
  <si>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</si>
  <si>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</si>
  <si>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</si>
  <si>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</si>
  <si>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</si>
  <si>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</si>
  <si>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</si>
  <si>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</si>
  <si>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</si>
  <si>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</si>
  <si>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</si>
  <si>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</si>
  <si>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</si>
  <si>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</si>
  <si>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</si>
  <si>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</si>
  <si>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</si>
  <si>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</si>
  <si>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</si>
  <si>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</si>
  <si>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</si>
  <si>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</si>
  <si>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</si>
  <si>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</si>
  <si>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</si>
  <si>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</si>
  <si>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</si>
  <si>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</si>
  <si>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</si>
  <si>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</si>
  <si>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</si>
  <si>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</si>
  <si>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</si>
  <si>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</si>
  <si>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</si>
  <si>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</si>
  <si>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</si>
  <si>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</si>
  <si>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</si>
  <si>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</si>
  <si>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</si>
  <si>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</si>
  <si>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</si>
  <si>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</si>
  <si>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</si>
  <si>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</si>
  <si>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</si>
  <si>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</si>
  <si>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</si>
  <si>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</si>
  <si>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</si>
  <si>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</si>
  <si>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</si>
  <si>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</si>
  <si>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</si>
  <si>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</si>
  <si>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</si>
  <si>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</si>
  <si>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</si>
  <si>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</si>
  <si>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</si>
  <si>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</si>
  <si>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</si>
  <si>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</si>
  <si>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</si>
  <si>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</si>
  <si>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</si>
  <si>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</si>
  <si>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</si>
  <si>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</si>
  <si>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</si>
  <si>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</si>
  <si>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</si>
  <si>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</si>
  <si>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</si>
  <si>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</si>
  <si>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</si>
  <si>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</si>
  <si>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</si>
  <si>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</si>
  <si>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</si>
  <si>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</si>
  <si>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</si>
  <si>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</si>
  <si>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</si>
  <si>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</si>
  <si>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</si>
  <si>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</si>
  <si>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</si>
  <si>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</si>
  <si>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</si>
  <si>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</si>
  <si>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</si>
  <si>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</si>
  <si>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</si>
  <si>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</si>
  <si>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</si>
  <si>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</si>
  <si>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</si>
  <si>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</si>
  <si>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</si>
  <si>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</si>
  <si>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</si>
  <si>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</si>
  <si>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</si>
  <si>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</si>
  <si>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</si>
  <si>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</si>
  <si>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</si>
  <si>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</si>
  <si>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</si>
  <si>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</si>
  <si>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</si>
  <si>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</si>
  <si>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</si>
  <si>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</si>
  <si>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</si>
  <si>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</si>
  <si>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</si>
  <si>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</si>
  <si>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</si>
  <si>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</si>
  <si>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</si>
  <si>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</si>
  <si>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</si>
  <si>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</si>
  <si>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</si>
  <si>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</si>
  <si>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</si>
  <si>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</si>
  <si>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</si>
  <si>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</si>
  <si>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</si>
  <si>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</si>
  <si>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</si>
  <si>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</si>
  <si>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</si>
  <si>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</si>
  <si>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</si>
  <si>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</si>
  <si>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</si>
  <si>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</si>
  <si>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</si>
  <si>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</si>
  <si>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</si>
  <si>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</si>
  <si>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</si>
  <si>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</si>
  <si>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</si>
  <si>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</si>
  <si>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</si>
  <si>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</si>
  <si>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</si>
  <si>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</si>
  <si>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</si>
  <si>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</si>
  <si>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</si>
  <si>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</si>
  <si>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</si>
  <si>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</si>
  <si>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</si>
  <si>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</si>
  <si>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</si>
  <si>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</si>
  <si>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</si>
  <si>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</si>
  <si>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</si>
  <si>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</si>
  <si>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</si>
  <si>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</si>
  <si>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</si>
  <si>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</si>
  <si>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</si>
  <si>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</si>
  <si>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</si>
  <si>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</si>
  <si>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</si>
  <si>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</si>
  <si>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</si>
  <si>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</si>
  <si>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</si>
  <si>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</si>
  <si>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</si>
  <si>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</si>
  <si>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</si>
  <si>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</si>
  <si>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</si>
  <si>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</si>
  <si>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</si>
  <si>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</si>
  <si>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</si>
  <si>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</si>
  <si>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</si>
  <si>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</si>
  <si>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</si>
  <si>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</si>
  <si>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</si>
  <si>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</si>
  <si>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</si>
  <si>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</si>
  <si>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</si>
  <si>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</si>
  <si>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</si>
  <si>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</si>
  <si>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</si>
  <si>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</si>
  <si>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</si>
  <si>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</si>
  <si>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</si>
  <si>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</si>
  <si>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</si>
  <si>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</si>
  <si>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</si>
  <si>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</si>
  <si>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</si>
  <si>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</si>
  <si>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</si>
  <si>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</si>
  <si>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</si>
  <si>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</si>
  <si>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</si>
  <si>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</si>
  <si>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</si>
  <si>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</si>
  <si>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</si>
  <si>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</si>
  <si>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</si>
  <si>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</si>
  <si>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</si>
  <si>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</si>
  <si>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</si>
  <si>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</si>
  <si>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</si>
  <si>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</si>
  <si>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</si>
  <si>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</si>
  <si>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</si>
  <si>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</si>
  <si>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</si>
  <si>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</si>
  <si>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</si>
  <si>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</si>
  <si>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</si>
  <si>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</si>
  <si>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</si>
  <si>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</si>
  <si>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</si>
  <si>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</si>
  <si>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</si>
  <si>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</si>
  <si>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</si>
  <si>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</si>
  <si>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</si>
  <si>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</si>
  <si>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</si>
  <si>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</si>
  <si>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</si>
  <si>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</si>
  <si>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</si>
  <si>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</si>
  <si>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</si>
  <si>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</si>
  <si>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</si>
  <si>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</si>
  <si>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</si>
  <si>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</si>
  <si>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</si>
  <si>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</si>
  <si>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</si>
  <si>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</si>
  <si>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</si>
  <si>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</si>
  <si>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</si>
  <si>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</si>
  <si>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</si>
  <si>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</si>
  <si>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</si>
  <si>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</si>
  <si>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</si>
  <si>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</si>
  <si>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</si>
  <si>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</si>
  <si>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</si>
  <si>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</si>
  <si>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</si>
  <si>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</si>
  <si>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</si>
  <si>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</si>
  <si>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</si>
  <si>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</si>
  <si>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</si>
  <si>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</si>
  <si>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</si>
  <si>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</si>
  <si>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</si>
  <si>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</si>
  <si>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</si>
  <si>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</si>
  <si>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</si>
  <si>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</si>
  <si>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</si>
  <si>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</si>
  <si>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</si>
  <si>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</si>
  <si>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</si>
  <si>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</si>
  <si>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</si>
  <si>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</si>
  <si>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</si>
  <si>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</si>
  <si>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</si>
  <si>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</si>
  <si>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</si>
  <si>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</si>
  <si>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</si>
  <si>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</si>
  <si>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</si>
  <si>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</si>
  <si>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</si>
  <si>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</si>
  <si>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</si>
  <si>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</si>
  <si>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</si>
  <si>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</si>
  <si>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</si>
  <si>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</si>
  <si>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</si>
  <si>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</si>
  <si>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</si>
  <si>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</si>
  <si>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</si>
  <si>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</si>
  <si>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</si>
  <si>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</si>
  <si>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</si>
  <si>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</si>
  <si>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</si>
  <si>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</si>
  <si>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</si>
  <si>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</si>
  <si>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</si>
  <si>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</si>
  <si>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</si>
  <si>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</si>
  <si>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</si>
  <si>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</si>
  <si>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</si>
  <si>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</si>
  <si>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</si>
  <si>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</si>
  <si>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</si>
  <si>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</si>
  <si>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</si>
  <si>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</si>
  <si>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</si>
  <si>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</si>
  <si>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</si>
  <si>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</si>
  <si>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</si>
  <si>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</si>
  <si>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</si>
  <si>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</si>
  <si>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</si>
  <si>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</si>
  <si>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</si>
  <si>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</si>
  <si>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</si>
  <si>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</si>
  <si>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</si>
  <si>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</si>
  <si>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</si>
  <si>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</si>
  <si>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</si>
  <si>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</si>
  <si>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</si>
  <si>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</si>
  <si>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</si>
  <si>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</si>
  <si>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</si>
  <si>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</si>
  <si>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</si>
  <si>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</si>
  <si>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</si>
  <si>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</si>
  <si>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</si>
  <si>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</si>
  <si>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</si>
  <si>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</si>
  <si>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</si>
  <si>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</si>
  <si>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</si>
  <si>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</si>
  <si>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</si>
  <si>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</si>
  <si>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</si>
  <si>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</si>
  <si>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</si>
  <si>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</si>
  <si>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</si>
  <si>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</si>
  <si>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</si>
  <si>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</si>
  <si>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</si>
  <si>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</si>
  <si>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</si>
  <si>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</si>
  <si>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</si>
  <si>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</si>
  <si>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</si>
  <si>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</si>
  <si>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</si>
  <si>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</si>
  <si>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</si>
  <si>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</si>
  <si>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</si>
  <si>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</si>
  <si>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</si>
  <si>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</si>
  <si>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</si>
  <si>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</si>
  <si>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</si>
  <si>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</si>
  <si>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</si>
  <si>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</si>
  <si>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</si>
  <si>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</si>
  <si>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</si>
  <si>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</si>
  <si>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</si>
  <si>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</si>
  <si>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</si>
  <si>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</si>
  <si>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</si>
  <si>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</si>
  <si>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</si>
  <si>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</si>
  <si>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</si>
  <si>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</si>
  <si>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</si>
  <si>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</si>
  <si>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</si>
  <si>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</si>
  <si>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</si>
  <si>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</si>
  <si>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</si>
  <si>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</si>
  <si>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</si>
  <si>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</si>
  <si>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</si>
  <si>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</si>
  <si>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</si>
  <si>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</si>
  <si>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</si>
  <si>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</si>
  <si>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</si>
  <si>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</si>
  <si>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</si>
  <si>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</si>
  <si>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</si>
  <si>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</si>
  <si>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</si>
  <si>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</si>
  <si>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</si>
  <si>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</si>
  <si>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</si>
  <si>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</si>
  <si>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</si>
  <si>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</si>
  <si>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</si>
  <si>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</si>
  <si>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</si>
  <si>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</si>
  <si>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</si>
  <si>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</si>
  <si>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</si>
  <si>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</si>
  <si>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</si>
  <si>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</si>
  <si>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</si>
  <si>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</si>
  <si>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</si>
  <si>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</si>
  <si>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</si>
  <si>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</si>
  <si>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</si>
  <si>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</si>
  <si>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</si>
  <si>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</si>
  <si>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</si>
  <si>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</si>
  <si>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</si>
  <si>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</si>
  <si>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</si>
  <si>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</si>
  <si>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</si>
  <si>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</si>
  <si>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</si>
  <si>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</si>
  <si>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</si>
  <si>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</si>
  <si>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</si>
  <si>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</si>
  <si>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</si>
  <si>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</si>
  <si>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</si>
  <si>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</si>
  <si>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</si>
  <si>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</si>
  <si>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</si>
  <si>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</si>
  <si>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</si>
  <si>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</si>
  <si>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</si>
  <si>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</si>
  <si>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</si>
  <si>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</si>
  <si>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</si>
  <si>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</si>
  <si>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</si>
  <si>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</si>
  <si>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</si>
  <si>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</si>
  <si>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</si>
  <si>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</si>
  <si>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</si>
  <si>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</si>
  <si>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</si>
  <si>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</si>
  <si>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</si>
  <si>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</si>
  <si>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</si>
  <si>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</si>
  <si>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</si>
  <si>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</si>
  <si>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</si>
  <si>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</si>
  <si>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</si>
  <si>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</si>
  <si>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</si>
  <si>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</si>
  <si>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</si>
  <si>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</si>
  <si>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</si>
  <si>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</si>
  <si>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</si>
  <si>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</si>
  <si>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</si>
  <si>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</si>
  <si>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</si>
  <si>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</si>
  <si>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</si>
  <si>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</si>
  <si>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</si>
  <si>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</si>
  <si>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</si>
  <si>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</si>
  <si>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</si>
  <si>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</si>
  <si>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</si>
  <si>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</si>
  <si>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</si>
  <si>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</si>
  <si>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</si>
  <si>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</si>
  <si>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</si>
  <si>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</si>
  <si>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</si>
  <si>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</si>
  <si>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</si>
  <si>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</si>
  <si>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</si>
  <si>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</si>
  <si>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</si>
  <si>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</si>
  <si>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</si>
  <si>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</si>
  <si>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</si>
  <si>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</si>
  <si>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</si>
  <si>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</si>
  <si>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</si>
  <si>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</si>
  <si>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</si>
  <si>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</si>
  <si>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</si>
  <si>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</si>
  <si>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</si>
  <si>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</si>
  <si>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</si>
  <si>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</si>
  <si>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</si>
  <si>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</si>
  <si>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</si>
  <si>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</si>
  <si>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</si>
  <si>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</si>
  <si>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</si>
  <si>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</si>
  <si>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</si>
  <si>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</si>
  <si>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</si>
  <si>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</si>
  <si>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</si>
  <si>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</si>
  <si>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</si>
  <si>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</si>
  <si>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</si>
  <si>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</si>
  <si>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</si>
  <si>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</si>
  <si>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</si>
  <si>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</si>
  <si>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</si>
  <si>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</si>
  <si>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</si>
  <si>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</si>
  <si>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</si>
  <si>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</si>
  <si>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</si>
  <si>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</si>
  <si>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</si>
  <si>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</si>
  <si>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</si>
  <si>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</si>
  <si>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</si>
  <si>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</si>
  <si>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</si>
  <si>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</si>
  <si>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</si>
  <si>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</si>
  <si>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</si>
  <si>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</si>
  <si>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</si>
  <si>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</si>
  <si>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</si>
  <si>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</si>
  <si>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</si>
  <si>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</si>
  <si>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</si>
  <si>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</si>
  <si>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</si>
  <si>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</si>
  <si>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</si>
  <si>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</si>
  <si>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</si>
  <si>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</si>
  <si>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</si>
  <si>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</si>
  <si>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</si>
  <si>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</si>
  <si>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</si>
  <si>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</si>
  <si>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</si>
  <si>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</si>
  <si>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</si>
  <si>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</si>
  <si>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</si>
  <si>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</si>
  <si>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</si>
  <si>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</si>
  <si>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</si>
  <si>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</si>
  <si>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</si>
  <si>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</si>
  <si>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</si>
  <si>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</si>
  <si>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</si>
  <si>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</si>
  <si>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</si>
  <si>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</si>
  <si>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</si>
  <si>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</si>
  <si>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</si>
  <si>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</si>
  <si>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</si>
  <si>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</si>
  <si>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</si>
  <si>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</si>
  <si>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</si>
  <si>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</si>
  <si>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</si>
  <si>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</si>
  <si>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</si>
  <si>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</si>
  <si>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</si>
  <si>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</si>
  <si>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</si>
  <si>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</si>
  <si>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</si>
  <si>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</si>
  <si>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</si>
  <si>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</si>
  <si>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</si>
  <si>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</si>
  <si>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</si>
  <si>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</si>
  <si>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</si>
  <si>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</si>
  <si>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</si>
  <si>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</si>
  <si>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</si>
  <si>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</si>
  <si>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</si>
  <si>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</si>
  <si>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</si>
  <si>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</si>
  <si>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</si>
  <si>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</si>
  <si>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</si>
  <si>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</si>
  <si>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</si>
  <si>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</si>
  <si>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</si>
  <si>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</si>
  <si>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</si>
  <si>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</si>
  <si>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</si>
  <si>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</si>
  <si>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</si>
  <si>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</si>
  <si>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</si>
  <si>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</si>
  <si>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</si>
  <si>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</si>
  <si>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</si>
  <si>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</si>
  <si>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</si>
  <si>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</si>
  <si>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</si>
  <si>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</si>
  <si>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</si>
  <si>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</si>
  <si>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</si>
  <si>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</si>
  <si>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</si>
  <si>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</si>
  <si>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</si>
  <si>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</si>
  <si>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</si>
  <si>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</si>
  <si>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</si>
  <si>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</si>
  <si>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</si>
  <si>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</si>
  <si>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</si>
  <si>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</si>
  <si>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</si>
  <si>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</si>
  <si>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</si>
  <si>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</si>
  <si>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</si>
  <si>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</si>
  <si>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</si>
  <si>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</si>
  <si>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</si>
  <si>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</si>
  <si>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</si>
  <si>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</si>
  <si>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</si>
  <si>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</si>
  <si>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</si>
  <si>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</si>
  <si>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</si>
  <si>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</si>
  <si>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</si>
  <si>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</si>
  <si>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</si>
  <si>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</si>
  <si>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</si>
  <si>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</si>
  <si>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</si>
  <si>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</si>
  <si>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</si>
  <si>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</si>
  <si>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</si>
  <si>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</si>
  <si>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</si>
  <si>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</si>
  <si>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</si>
  <si>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</si>
  <si>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</si>
  <si>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</si>
  <si>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</si>
  <si>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</si>
  <si>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</si>
  <si>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</si>
  <si>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</si>
  <si>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</si>
  <si>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</si>
  <si>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</si>
  <si>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</si>
  <si>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</si>
  <si>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</si>
  <si>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</si>
  <si>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</si>
  <si>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</si>
  <si>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</si>
  <si>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</si>
  <si>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</si>
  <si>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</si>
  <si>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</si>
  <si>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</si>
  <si>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</si>
  <si>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</si>
  <si>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</si>
  <si>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</si>
  <si>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</si>
  <si>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</si>
  <si>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</si>
  <si>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</si>
  <si>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</si>
  <si>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</si>
  <si>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</si>
  <si>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</si>
  <si>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</si>
  <si>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</si>
  <si>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</si>
  <si>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</si>
  <si>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</si>
  <si>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</si>
  <si>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</si>
  <si>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</si>
  <si>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</si>
  <si>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</si>
  <si>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</si>
  <si>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</si>
  <si>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</si>
  <si>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</si>
  <si>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</si>
  <si>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</si>
  <si>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</si>
  <si>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</si>
  <si>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</si>
  <si>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</si>
  <si>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</si>
  <si>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</si>
  <si>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</si>
  <si>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</si>
  <si>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</si>
  <si>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</si>
  <si>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</si>
  <si>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</si>
  <si>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</si>
  <si>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</si>
  <si>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</si>
  <si>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</si>
  <si>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</si>
  <si>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</si>
  <si>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</si>
  <si>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</si>
  <si>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</si>
  <si>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</si>
  <si>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</si>
  <si>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</si>
  <si>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</si>
  <si>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</si>
  <si>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</si>
  <si>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</si>
  <si>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</si>
  <si>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</si>
  <si>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</si>
  <si>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</si>
  <si>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</si>
  <si>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</si>
  <si>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</si>
  <si>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</si>
  <si>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</si>
  <si>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</si>
  <si>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</si>
  <si>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</si>
  <si>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</si>
  <si>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</si>
  <si>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</si>
  <si>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</si>
  <si>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</si>
  <si>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</si>
  <si>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</si>
  <si>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</si>
  <si>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</si>
  <si>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</si>
  <si>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</si>
  <si>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</si>
  <si>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</si>
  <si>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</si>
  <si>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</si>
  <si>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</si>
  <si>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</si>
  <si>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</si>
  <si>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</si>
  <si>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</si>
  <si>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</si>
  <si>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</si>
  <si>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</si>
  <si>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</si>
  <si>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</si>
  <si>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</si>
  <si>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</si>
  <si>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</si>
  <si>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</si>
  <si>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</si>
  <si>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</si>
  <si>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</si>
  <si>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</si>
  <si>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</si>
  <si>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</si>
  <si>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</si>
  <si>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</si>
  <si>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</si>
  <si>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</si>
  <si>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</si>
  <si>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</si>
  <si>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</si>
  <si>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</si>
  <si>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</si>
  <si>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</si>
  <si>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</si>
  <si>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</si>
  <si>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</si>
  <si>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</si>
  <si>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</si>
  <si>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</si>
  <si>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</si>
  <si>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</si>
  <si>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</si>
  <si>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</si>
  <si>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</si>
  <si>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</si>
  <si>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</si>
  <si>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</si>
  <si>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</si>
  <si>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</si>
  <si>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</si>
  <si>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</si>
  <si>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</si>
  <si>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</si>
  <si>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</si>
  <si>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</si>
  <si>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</si>
  <si>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</si>
  <si>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</si>
  <si>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</si>
  <si>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</si>
  <si>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</si>
  <si>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</si>
  <si>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</si>
  <si>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</si>
  <si>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</si>
  <si>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</si>
  <si>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</si>
  <si>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</si>
  <si>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</si>
  <si>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</si>
  <si>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</si>
  <si>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</si>
  <si>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</si>
  <si>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</si>
  <si>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</si>
  <si>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</si>
  <si>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</si>
  <si>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</si>
  <si>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</si>
  <si>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</si>
  <si>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</si>
  <si>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</si>
  <si>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</si>
  <si>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</si>
  <si>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</si>
  <si>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</si>
  <si>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</si>
  <si>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</si>
  <si>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</si>
  <si>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</si>
  <si>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</si>
  <si>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</si>
  <si>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</si>
  <si>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</si>
  <si>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</si>
  <si>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</si>
  <si>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</si>
  <si>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</si>
  <si>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</si>
  <si>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</si>
  <si>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</si>
  <si>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</si>
  <si>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</si>
  <si>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</si>
  <si>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</si>
  <si>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</si>
  <si>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</si>
  <si>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</si>
  <si>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</si>
  <si>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</si>
  <si>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</si>
  <si>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</si>
  <si>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</si>
  <si>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</si>
  <si>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</si>
  <si>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</si>
  <si>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</si>
  <si>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</si>
  <si>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</si>
  <si>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</si>
  <si>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</si>
  <si>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</si>
  <si>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</si>
  <si>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</si>
  <si>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</si>
  <si>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</si>
  <si>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</si>
  <si>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</si>
  <si>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</si>
  <si>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</si>
  <si>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</si>
  <si>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</si>
  <si>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</si>
  <si>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</si>
  <si>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</si>
  <si>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</si>
  <si>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</si>
  <si>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</si>
  <si>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</si>
  <si>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</si>
  <si>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</si>
  <si>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</si>
  <si>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</si>
  <si>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</si>
  <si>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</si>
  <si>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</si>
  <si>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</si>
  <si>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</si>
  <si>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</si>
  <si>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</si>
  <si>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</si>
  <si>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</si>
  <si>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</si>
  <si>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</si>
  <si>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</si>
  <si>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</si>
  <si>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</si>
  <si>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</si>
  <si>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</si>
  <si>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</si>
  <si>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</si>
  <si>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</si>
  <si>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</si>
  <si>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</si>
  <si>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</si>
  <si>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</si>
  <si>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</si>
  <si>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</si>
  <si>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</si>
  <si>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</si>
  <si>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</si>
  <si>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</si>
  <si>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</si>
  <si>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</si>
  <si>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</si>
  <si>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</si>
  <si>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</si>
  <si>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</si>
  <si>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</si>
  <si>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</si>
  <si>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</si>
  <si>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</si>
  <si>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</si>
  <si>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</si>
  <si>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</si>
  <si>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</si>
  <si>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</si>
  <si>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</si>
  <si>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</si>
  <si>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</si>
  <si>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</si>
  <si>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</si>
  <si>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</si>
  <si>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</si>
  <si>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</si>
  <si>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</si>
  <si>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</si>
  <si>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</si>
  <si>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</si>
  <si>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</si>
  <si>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</si>
  <si>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</si>
  <si>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</si>
  <si>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</si>
  <si>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</si>
  <si>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</si>
  <si>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</si>
  <si>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</si>
  <si>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</si>
  <si>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</si>
  <si>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</si>
  <si>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</si>
  <si>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</si>
  <si>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</si>
  <si>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</si>
  <si>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</si>
  <si>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</si>
  <si>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</si>
  <si>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</si>
  <si>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</si>
  <si>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</si>
  <si>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</si>
  <si>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</si>
  <si>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</si>
  <si>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</si>
  <si>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</si>
  <si>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</si>
  <si>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</si>
  <si>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</si>
  <si>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</si>
  <si>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</si>
  <si>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</si>
  <si>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</si>
  <si>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</si>
  <si>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</si>
  <si>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</si>
  <si>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</si>
  <si>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</si>
  <si>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</si>
  <si>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</si>
  <si>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</si>
  <si>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</si>
  <si>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</si>
  <si>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</si>
  <si>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</si>
  <si>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</si>
  <si>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</si>
  <si>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</si>
  <si>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</si>
  <si>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</si>
  <si>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</si>
  <si>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</si>
  <si>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</si>
  <si>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</si>
  <si>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</si>
  <si>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</si>
  <si>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</si>
  <si>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</si>
  <si>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</si>
  <si>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</si>
  <si>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</si>
  <si>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</si>
  <si>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</si>
  <si>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</si>
  <si>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</si>
  <si>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</si>
  <si>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</si>
  <si>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</si>
  <si>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</si>
  <si>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</si>
  <si>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</si>
  <si>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</si>
  <si>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</si>
  <si>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</si>
  <si>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</si>
  <si>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</si>
  <si>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</si>
  <si>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</si>
  <si>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</si>
  <si>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</si>
  <si>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</si>
  <si>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</si>
  <si>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</si>
  <si>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</si>
  <si>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</si>
  <si>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</si>
  <si>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</si>
  <si>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</si>
  <si>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</si>
  <si>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</si>
  <si>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</si>
  <si>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</si>
  <si>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</si>
  <si>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</si>
  <si>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</si>
  <si>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</si>
  <si>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</si>
  <si>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</si>
  <si>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</si>
  <si>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</si>
  <si>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</si>
  <si>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</si>
  <si>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</si>
  <si>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</si>
  <si>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</si>
  <si>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</si>
  <si>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</si>
  <si>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</si>
  <si>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</si>
  <si>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</si>
  <si>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</si>
  <si>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</si>
  <si>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</si>
  <si>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</si>
  <si>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</si>
  <si>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</si>
  <si>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</si>
  <si>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</si>
  <si>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</si>
  <si>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</si>
  <si>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</si>
  <si>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</si>
  <si>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</si>
  <si>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</si>
  <si>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</si>
  <si>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</si>
  <si>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</si>
  <si>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</si>
  <si>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</si>
  <si>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</si>
  <si>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</si>
  <si>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</si>
  <si>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</si>
  <si>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</si>
  <si>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</si>
  <si>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</si>
  <si>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</si>
  <si>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</si>
  <si>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</si>
  <si>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</si>
  <si>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</si>
  <si>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</si>
  <si>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</si>
  <si>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</si>
  <si>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</si>
  <si>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</si>
  <si>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</si>
  <si>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</si>
  <si>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</si>
  <si>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</si>
  <si>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</si>
  <si>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</si>
  <si>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</si>
  <si>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</si>
  <si>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</si>
  <si>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</si>
  <si>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</si>
  <si>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</si>
  <si>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</si>
  <si>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</si>
  <si>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</si>
  <si>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</si>
  <si>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</si>
  <si>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</si>
  <si>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</si>
  <si>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</si>
  <si>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</si>
  <si>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</si>
  <si>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</si>
  <si>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</si>
  <si>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</si>
  <si>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</si>
  <si>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</si>
  <si>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</si>
  <si>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</si>
  <si>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</si>
  <si>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</si>
  <si>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</si>
  <si>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</si>
  <si>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</si>
  <si>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</si>
  <si>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</si>
  <si>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</si>
  <si>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</si>
  <si>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</si>
  <si>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</si>
  <si>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</si>
  <si>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</si>
  <si>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</si>
  <si>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</si>
  <si>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</si>
  <si>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</si>
  <si>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</si>
  <si>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</si>
  <si>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</si>
  <si>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</si>
  <si>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</si>
  <si>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</si>
  <si>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</si>
  <si>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</si>
  <si>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</si>
  <si>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</si>
  <si>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</si>
  <si>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</si>
  <si>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</si>
  <si>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</si>
  <si>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</si>
  <si>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</si>
  <si>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</si>
  <si>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</si>
  <si>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</si>
  <si>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</si>
  <si>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</si>
  <si>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</si>
  <si>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</si>
  <si>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</si>
  <si>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</si>
  <si>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</si>
  <si>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</si>
  <si>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</si>
  <si>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</si>
  <si>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</si>
  <si>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</si>
  <si>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</si>
  <si>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</si>
  <si>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</si>
  <si>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</si>
  <si>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</si>
  <si>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</si>
  <si>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</si>
  <si>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</si>
  <si>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</si>
  <si>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</si>
  <si>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</si>
  <si>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</si>
  <si>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</si>
  <si>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</si>
  <si>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</si>
  <si>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</si>
  <si>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</si>
  <si>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</si>
  <si>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</si>
  <si>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</si>
  <si>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</si>
  <si>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</si>
  <si>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</si>
  <si>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</si>
  <si>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</si>
  <si>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</si>
  <si>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</si>
  <si>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</si>
  <si>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</si>
  <si>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</si>
  <si>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</si>
  <si>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</si>
  <si>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</si>
  <si>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</si>
  <si>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</si>
  <si>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</si>
  <si>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</si>
  <si>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</si>
  <si>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</si>
  <si>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</si>
  <si>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</si>
  <si>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</si>
  <si>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</si>
  <si>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</si>
  <si>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</si>
  <si>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</si>
  <si>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</si>
  <si>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</si>
  <si>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</si>
  <si>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</si>
  <si>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</si>
  <si>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</si>
  <si>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</si>
  <si>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</si>
  <si>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</si>
  <si>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</si>
  <si>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</si>
  <si>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</si>
  <si>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</si>
  <si>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</si>
  <si>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</si>
  <si>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</si>
  <si>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</si>
  <si>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</si>
  <si>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</si>
  <si>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</si>
  <si>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</si>
  <si>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</si>
  <si>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</si>
  <si>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</si>
  <si>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</si>
  <si>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</si>
  <si>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</si>
  <si>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</si>
  <si>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</si>
  <si>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</si>
  <si>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</si>
  <si>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</si>
  <si>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</si>
  <si>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</si>
  <si>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</si>
  <si>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</si>
  <si>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</si>
  <si>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</si>
  <si>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</si>
  <si>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</si>
  <si>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</si>
  <si>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</si>
  <si>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</si>
  <si>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</si>
  <si>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</si>
  <si>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</si>
  <si>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</si>
  <si>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</si>
  <si>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</si>
  <si>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</si>
  <si>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</si>
  <si>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</si>
  <si>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</si>
  <si>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</si>
  <si>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</si>
  <si>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</si>
  <si>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</si>
  <si>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</si>
  <si>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</si>
  <si>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</si>
  <si>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</si>
  <si>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</si>
  <si>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</si>
  <si>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</si>
  <si>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</si>
  <si>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</si>
  <si>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</si>
  <si>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</si>
  <si>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</si>
  <si>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</si>
  <si>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</si>
  <si>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</si>
  <si>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</si>
  <si>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</si>
  <si>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</si>
  <si>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</si>
  <si>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</si>
  <si>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</si>
  <si>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</si>
  <si>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</si>
  <si>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</si>
  <si>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</si>
  <si>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</si>
  <si>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</si>
  <si>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</si>
  <si>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</si>
  <si>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</si>
  <si>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</si>
  <si>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</si>
  <si>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</si>
  <si>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</si>
  <si>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</si>
  <si>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</si>
  <si>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</si>
  <si>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</si>
  <si>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</si>
  <si>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</si>
  <si>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</si>
  <si>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</si>
  <si>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</si>
  <si>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</si>
  <si>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</si>
  <si>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</si>
  <si>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</si>
  <si>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</si>
  <si>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</si>
  <si>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</si>
  <si>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</si>
  <si>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</si>
  <si>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</si>
  <si>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</si>
  <si>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</si>
  <si>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</si>
  <si>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</si>
  <si>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</si>
  <si>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</si>
  <si>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</si>
  <si>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</si>
  <si>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</si>
  <si>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</si>
  <si>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</si>
  <si>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</si>
  <si>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</si>
  <si>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</si>
  <si>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</si>
  <si>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</si>
  <si>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</si>
  <si>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</si>
  <si>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</si>
  <si>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</si>
  <si>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</si>
  <si>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</si>
  <si>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</si>
  <si>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</si>
  <si>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</si>
  <si>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</si>
  <si>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</si>
  <si>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</si>
  <si>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</si>
  <si>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</si>
  <si>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</si>
  <si>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</si>
  <si>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</si>
  <si>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</si>
  <si>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</si>
  <si>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</si>
  <si>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</si>
  <si>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</si>
  <si>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</si>
  <si>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</si>
  <si>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</si>
  <si>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</si>
  <si>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</si>
  <si>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</si>
  <si>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</si>
  <si>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</si>
  <si>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</si>
  <si>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</si>
  <si>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</si>
  <si>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</si>
  <si>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</si>
  <si>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</si>
  <si>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</si>
  <si>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</si>
  <si>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</si>
  <si>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</si>
  <si>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</si>
  <si>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</si>
  <si>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</si>
  <si>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</si>
  <si>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</si>
  <si>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</si>
  <si>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</si>
  <si>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</si>
  <si>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</si>
  <si>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</si>
  <si>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</si>
  <si>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</si>
  <si>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</si>
  <si>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</si>
  <si>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</si>
  <si>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</si>
  <si>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</si>
  <si>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</si>
  <si>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</si>
  <si>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</si>
  <si>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</si>
  <si>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</si>
  <si>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</si>
  <si>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</si>
  <si>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</si>
  <si>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</si>
  <si>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</si>
  <si>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</si>
  <si>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</si>
  <si>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</si>
  <si>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</si>
  <si>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</si>
  <si>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</si>
  <si>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</si>
  <si>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</si>
  <si>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</si>
  <si>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</si>
  <si>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</si>
  <si>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</si>
  <si>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</si>
  <si>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</si>
  <si>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</si>
  <si>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</si>
  <si>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</si>
  <si>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</si>
  <si>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</si>
  <si>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</si>
  <si>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</si>
  <si>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</si>
  <si>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</si>
  <si>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</si>
  <si>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</si>
  <si>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</si>
  <si>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</si>
  <si>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</si>
  <si>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</si>
  <si>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</si>
  <si>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</si>
  <si>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</si>
  <si>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</si>
  <si>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</si>
  <si>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</si>
  <si>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</si>
  <si>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</si>
  <si>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</si>
  <si>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</si>
  <si>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</si>
  <si>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</si>
  <si>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</si>
  <si>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</si>
  <si>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</si>
  <si>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</si>
  <si>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</si>
  <si>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</si>
  <si>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</si>
  <si>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</si>
  <si>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</si>
  <si>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</si>
  <si>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</si>
  <si>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</si>
  <si>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</si>
  <si>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</si>
  <si>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</si>
  <si>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</si>
  <si>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</si>
  <si>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</si>
  <si>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</si>
  <si>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</si>
  <si>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</si>
  <si>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</si>
  <si>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</si>
  <si>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</si>
  <si>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</si>
  <si>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</si>
  <si>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</si>
  <si>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</si>
  <si>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</si>
  <si>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</si>
  <si>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</si>
  <si>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</si>
  <si>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</si>
  <si>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</si>
  <si>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</si>
  <si>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</si>
  <si>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</si>
  <si>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</si>
  <si>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</si>
  <si>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</si>
  <si>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</si>
  <si>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</si>
  <si>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</si>
  <si>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</si>
  <si>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</si>
  <si>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</si>
  <si>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</si>
  <si>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</si>
  <si>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</si>
  <si>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</si>
  <si>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</si>
  <si>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</si>
  <si>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</si>
  <si>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</si>
  <si>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</si>
  <si>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</si>
  <si>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</si>
  <si>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</si>
  <si>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</si>
  <si>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</si>
  <si>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</si>
  <si>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</si>
  <si>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</si>
  <si>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</si>
  <si>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</si>
  <si>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</si>
  <si>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</si>
  <si>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</si>
  <si>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</si>
  <si>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</si>
  <si>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</si>
  <si>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</si>
  <si>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</si>
  <si>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</si>
  <si>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</si>
  <si>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</si>
  <si>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</si>
  <si>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</si>
  <si>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</si>
  <si>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</si>
  <si>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</si>
  <si>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</si>
  <si>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</si>
  <si>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</si>
  <si>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</si>
  <si>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</si>
  <si>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</si>
  <si>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</si>
  <si>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</si>
  <si>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</si>
  <si>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</si>
  <si>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</si>
  <si>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</si>
  <si>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</si>
  <si>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</si>
  <si>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</si>
  <si>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</si>
  <si>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</si>
  <si>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</si>
  <si>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</si>
  <si>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</si>
  <si>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</si>
  <si>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</si>
  <si>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</si>
  <si>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</si>
  <si>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</si>
  <si>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</si>
  <si>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</si>
  <si>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</si>
  <si>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</si>
  <si>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</si>
  <si>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</si>
  <si>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</si>
  <si>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</si>
  <si>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</si>
  <si>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</si>
  <si>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</si>
  <si>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</si>
  <si>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</si>
  <si>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</si>
  <si>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</si>
  <si>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</si>
  <si>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</si>
  <si>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</si>
  <si>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</si>
  <si>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</si>
  <si>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</si>
  <si>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</si>
  <si>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</si>
  <si>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</si>
  <si>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</si>
  <si>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</si>
  <si>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</si>
  <si>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</si>
  <si>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</si>
  <si>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</si>
  <si>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</si>
  <si>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</si>
  <si>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</si>
  <si>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</si>
  <si>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</si>
  <si>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</si>
  <si>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</si>
  <si>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</si>
  <si>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</si>
  <si>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</si>
  <si>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</si>
  <si>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</si>
  <si>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</si>
  <si>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</si>
  <si>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</si>
  <si>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</si>
  <si>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</si>
  <si>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</si>
  <si>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</si>
  <si>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</si>
  <si>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</si>
  <si>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</si>
  <si>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</si>
  <si>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</si>
  <si>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</si>
  <si>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</si>
  <si>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</si>
  <si>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</si>
  <si>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</si>
  <si>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</si>
  <si>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</si>
  <si>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</si>
  <si>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</si>
  <si>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</si>
  <si>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</si>
  <si>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</si>
  <si>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</si>
  <si>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</si>
  <si>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</si>
  <si>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</si>
  <si>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</si>
  <si>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</si>
  <si>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</si>
  <si>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</si>
  <si>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</si>
  <si>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</si>
  <si>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</si>
  <si>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</si>
  <si>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</si>
  <si>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</si>
  <si>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</si>
  <si>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</si>
  <si>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</si>
  <si>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</si>
  <si>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</si>
  <si>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</si>
  <si>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</si>
  <si>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</si>
  <si>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</si>
  <si>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</si>
  <si>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</si>
  <si>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</si>
  <si>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</si>
  <si>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</si>
  <si>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</si>
  <si>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</si>
  <si>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</si>
  <si>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</si>
  <si>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</si>
  <si>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</si>
  <si>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</si>
  <si>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</si>
  <si>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</si>
  <si>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</si>
  <si>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</si>
  <si>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</si>
  <si>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</si>
  <si>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</si>
  <si>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</si>
  <si>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</si>
  <si>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</si>
  <si>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</si>
  <si>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</si>
  <si>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</si>
  <si>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</si>
  <si>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</si>
  <si>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</si>
  <si>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</si>
  <si>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</si>
  <si>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</si>
  <si>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</si>
  <si>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</si>
  <si>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</si>
  <si>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</si>
  <si>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</si>
  <si>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</si>
  <si>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</si>
  <si>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</si>
  <si>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</si>
  <si>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</si>
  <si>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</si>
  <si>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</si>
  <si>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</si>
  <si>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</si>
  <si>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</si>
  <si>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</si>
  <si>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</si>
  <si>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</si>
  <si>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</si>
  <si>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</si>
  <si>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</si>
  <si>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</si>
  <si>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</si>
  <si>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</si>
  <si>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</si>
  <si>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</si>
  <si>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</si>
  <si>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</si>
  <si>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</si>
  <si>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</si>
  <si>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</si>
  <si>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</si>
  <si>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</si>
  <si>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</si>
  <si>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</si>
  <si>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</si>
  <si>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</si>
  <si>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</si>
  <si>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</si>
  <si>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</si>
  <si>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</si>
  <si>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</si>
  <si>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</si>
  <si>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</si>
  <si>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</si>
  <si>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</si>
  <si>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</si>
  <si>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</si>
  <si>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</si>
  <si>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</si>
  <si>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</si>
  <si>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</si>
  <si>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</si>
  <si>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</si>
  <si>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</si>
  <si>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</si>
  <si>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</si>
  <si>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</si>
  <si>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</si>
  <si>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</si>
  <si>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</si>
  <si>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</si>
  <si>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</si>
  <si>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</si>
  <si>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</si>
  <si>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</si>
  <si>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</si>
  <si>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</si>
  <si>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</si>
  <si>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</si>
  <si>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</si>
  <si>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</si>
  <si>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</si>
  <si>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</si>
  <si>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</si>
  <si>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</si>
  <si>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</si>
  <si>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</si>
  <si>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</si>
  <si>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</si>
  <si>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</si>
  <si>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</si>
  <si>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</si>
  <si>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</si>
  <si>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</si>
  <si>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</si>
  <si>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</si>
  <si>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</si>
  <si>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</si>
  <si>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</si>
  <si>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</si>
  <si>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</si>
  <si>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</si>
  <si>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</si>
  <si>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</si>
  <si>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</si>
  <si>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</si>
  <si>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</si>
  <si>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</si>
  <si>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</si>
  <si>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</si>
  <si>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</si>
  <si>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</si>
  <si>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</si>
  <si>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</si>
  <si>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</si>
  <si>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</si>
  <si>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</si>
  <si>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</si>
  <si>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</si>
  <si>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</si>
  <si>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</si>
  <si>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</si>
  <si>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</si>
  <si>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</si>
  <si>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</si>
  <si>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</si>
  <si>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</si>
  <si>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</si>
  <si>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</si>
  <si>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</si>
  <si>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</si>
  <si>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</si>
  <si>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</si>
  <si>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</si>
  <si>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</si>
  <si>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</si>
  <si>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</si>
  <si>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</si>
  <si>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</si>
  <si>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</si>
  <si>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</si>
  <si>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</si>
  <si>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</si>
  <si>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</si>
  <si>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</si>
  <si>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</si>
  <si>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</si>
  <si>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</si>
  <si>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</si>
  <si>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</si>
  <si>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</si>
  <si>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</si>
  <si>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</si>
  <si>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</si>
  <si>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</si>
  <si>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</si>
  <si>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</si>
  <si>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</si>
  <si>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</si>
  <si>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</si>
  <si>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</si>
  <si>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</si>
  <si>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</si>
  <si>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</si>
  <si>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</si>
  <si>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</si>
  <si>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</si>
  <si>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</si>
  <si>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</si>
  <si>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</si>
  <si>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</si>
  <si>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</si>
  <si>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</si>
  <si>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</si>
  <si>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</si>
  <si>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</si>
  <si>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</si>
  <si>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</si>
  <si>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</si>
  <si>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</si>
  <si>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</si>
  <si>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</si>
  <si>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</si>
  <si>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</si>
  <si>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</si>
  <si>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</si>
  <si>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</si>
  <si>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</si>
  <si>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</si>
  <si>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</si>
  <si>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</si>
  <si>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</si>
  <si>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</si>
  <si>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</si>
  <si>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</si>
  <si>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</si>
  <si>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</si>
  <si>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</si>
  <si>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</si>
  <si>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</si>
  <si>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</si>
  <si>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</si>
  <si>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</si>
  <si>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</si>
  <si>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</si>
  <si>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</si>
  <si>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</si>
  <si>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</si>
  <si>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</si>
  <si>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</si>
  <si>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</si>
  <si>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</si>
  <si>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</si>
  <si>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</si>
  <si>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</si>
  <si>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</si>
  <si>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</si>
  <si>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</si>
  <si>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</si>
  <si>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</si>
  <si>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</si>
  <si>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</si>
  <si>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</si>
  <si>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</si>
  <si>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</si>
  <si>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</si>
  <si>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</si>
  <si>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</si>
  <si>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</si>
  <si>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</si>
  <si>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</si>
  <si>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</si>
  <si>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</si>
  <si>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</si>
  <si>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</si>
  <si>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</si>
  <si>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</si>
  <si>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</si>
  <si>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</si>
  <si>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</si>
  <si>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</si>
  <si>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</si>
  <si>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</si>
  <si>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</si>
  <si>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</si>
  <si>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</si>
  <si>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</si>
  <si>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</si>
  <si>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</si>
  <si>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</si>
  <si>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</si>
  <si>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</si>
  <si>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</si>
  <si>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</si>
  <si>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</si>
  <si>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</si>
  <si>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</si>
  <si>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</si>
  <si>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</si>
  <si>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</si>
  <si>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</si>
  <si>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</si>
  <si>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</si>
  <si>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</si>
  <si>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</si>
  <si>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</si>
  <si>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</si>
  <si>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</si>
  <si>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</si>
  <si>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</si>
  <si>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</si>
  <si>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</si>
  <si>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</si>
  <si>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</si>
  <si>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</si>
  <si>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</si>
  <si>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</si>
  <si>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</si>
  <si>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</si>
  <si>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</si>
  <si>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</si>
  <si>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</si>
  <si>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</si>
  <si>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</si>
  <si>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</si>
  <si>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</si>
  <si>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</si>
  <si>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</si>
  <si>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</si>
  <si>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</si>
  <si>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</si>
  <si>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</si>
  <si>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</si>
  <si>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</si>
  <si>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</si>
  <si>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</si>
  <si>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</si>
  <si>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</si>
  <si>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</si>
  <si>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</si>
  <si>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</si>
  <si>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</si>
  <si>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</si>
  <si>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</si>
  <si>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</si>
  <si>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</si>
  <si>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</si>
  <si>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</si>
  <si>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</si>
  <si>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</si>
  <si>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</si>
  <si>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</si>
  <si>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</si>
  <si>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</si>
  <si>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</si>
  <si>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</si>
  <si>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</si>
  <si>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</si>
  <si>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</si>
  <si>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</si>
  <si>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</si>
  <si>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</si>
  <si>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</si>
  <si>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</si>
  <si>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</si>
  <si>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</si>
  <si>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</si>
  <si>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</si>
  <si>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</si>
  <si>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</si>
  <si>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</si>
  <si>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</si>
  <si>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</si>
  <si>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</si>
  <si>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</si>
  <si>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</si>
  <si>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</si>
  <si>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</si>
  <si>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</si>
  <si>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</si>
  <si>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</si>
  <si>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</si>
  <si>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</si>
  <si>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</si>
  <si>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</si>
  <si>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</si>
  <si>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</si>
  <si>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</si>
  <si>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</si>
  <si>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</si>
  <si>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</si>
  <si>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</si>
  <si>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</si>
  <si>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</si>
  <si>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</si>
  <si>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</si>
  <si>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</si>
  <si>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</si>
  <si>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</si>
  <si>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</si>
  <si>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</si>
  <si>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</si>
  <si>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</si>
  <si>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</si>
  <si>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</si>
  <si>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</si>
  <si>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</si>
  <si>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</si>
  <si>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</si>
  <si>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</si>
  <si>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</si>
  <si>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</si>
  <si>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</si>
  <si>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</si>
  <si>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</si>
  <si>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</si>
  <si>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</si>
  <si>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</si>
  <si>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</si>
  <si>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</si>
  <si>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</si>
  <si>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</si>
  <si>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</si>
  <si>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</si>
  <si>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</si>
  <si>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</si>
  <si>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</si>
  <si>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</si>
  <si>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</si>
  <si>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</si>
  <si>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</si>
  <si>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</si>
  <si>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</si>
  <si>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</si>
  <si>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</si>
  <si>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</si>
  <si>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</si>
  <si>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</si>
  <si>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</si>
  <si>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</si>
  <si>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</si>
  <si>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</si>
  <si>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</si>
  <si>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</si>
  <si>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</si>
  <si>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</si>
  <si>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</si>
  <si>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</si>
  <si>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</si>
  <si>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</si>
  <si>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</si>
  <si>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</si>
  <si>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</si>
  <si>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</si>
  <si>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</si>
  <si>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</si>
  <si>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</si>
  <si>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</si>
  <si>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</si>
  <si>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</si>
  <si>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</si>
  <si>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</si>
  <si>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</si>
  <si>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</si>
  <si>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</si>
  <si>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</si>
  <si>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</si>
  <si>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</si>
  <si>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</si>
  <si>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</si>
  <si>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</si>
  <si>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</si>
  <si>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</si>
  <si>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</si>
  <si>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</si>
  <si>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</si>
  <si>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</si>
  <si>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</si>
  <si>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</si>
  <si>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</si>
  <si>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</si>
  <si>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</si>
  <si>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</si>
  <si>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</si>
  <si>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</si>
  <si>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</si>
  <si>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</si>
  <si>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</si>
  <si>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</si>
  <si>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</si>
  <si>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</si>
  <si>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</si>
  <si>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</si>
  <si>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</si>
  <si>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</si>
  <si>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</si>
  <si>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</si>
  <si>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</si>
  <si>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</si>
  <si>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</si>
  <si>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</si>
  <si>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</si>
  <si>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</si>
  <si>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</si>
  <si>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</si>
  <si>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</si>
  <si>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</si>
  <si>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</si>
  <si>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</si>
  <si>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</si>
  <si>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</si>
  <si>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</si>
  <si>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</si>
  <si>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</si>
  <si>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</si>
  <si>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</si>
  <si>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</si>
  <si>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</si>
  <si>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</si>
  <si>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</si>
  <si>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</si>
  <si>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</si>
  <si>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</si>
  <si>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</si>
  <si>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</si>
  <si>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</si>
  <si>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</si>
  <si>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</si>
  <si>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</si>
  <si>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</si>
  <si>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</si>
  <si>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</si>
  <si>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</si>
  <si>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</si>
  <si>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</si>
  <si>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</si>
  <si>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</si>
  <si>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</si>
  <si>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</si>
  <si>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</si>
  <si>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</si>
  <si>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</si>
  <si>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</si>
  <si>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</si>
  <si>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</si>
  <si>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</si>
  <si>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</si>
  <si>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</si>
  <si>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</si>
  <si>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</si>
  <si>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</si>
  <si>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</si>
  <si>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</si>
  <si>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</si>
  <si>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</si>
  <si>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</si>
  <si>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</si>
  <si>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</si>
  <si>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</si>
  <si>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</si>
  <si>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</si>
  <si>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</si>
  <si>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</si>
  <si>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</si>
  <si>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</si>
  <si>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</si>
  <si>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</si>
  <si>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</si>
  <si>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</si>
  <si>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</si>
  <si>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</si>
  <si>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</si>
  <si>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</si>
  <si>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</si>
  <si>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</si>
  <si>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</si>
  <si>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</si>
  <si>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</si>
  <si>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</si>
  <si>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</si>
  <si>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</si>
  <si>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</si>
  <si>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</si>
  <si>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</si>
  <si>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</si>
  <si>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</si>
  <si>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</si>
  <si>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</si>
  <si>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</si>
  <si>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</si>
  <si>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</si>
  <si>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</si>
  <si>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</si>
  <si>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</si>
  <si>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</si>
  <si>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</si>
  <si>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</si>
  <si>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</si>
  <si>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</si>
  <si>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</si>
  <si>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</si>
  <si>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</si>
  <si>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</si>
  <si>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</si>
  <si>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</si>
  <si>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</si>
  <si>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</si>
  <si>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</si>
  <si>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</si>
  <si>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</si>
  <si>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</si>
  <si>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</si>
  <si>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</si>
  <si>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</si>
  <si>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</si>
  <si>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</si>
  <si>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</si>
  <si>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</si>
  <si>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</si>
  <si>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</si>
  <si>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</si>
  <si>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</si>
  <si>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</si>
  <si>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</si>
  <si>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</si>
  <si>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</si>
  <si>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</si>
  <si>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</si>
  <si>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</si>
  <si>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</si>
  <si>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</si>
  <si>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</si>
  <si>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</si>
  <si>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</si>
  <si>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</si>
  <si>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</si>
  <si>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</si>
  <si>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</si>
  <si>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</si>
  <si>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</si>
  <si>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</si>
  <si>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</si>
  <si>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</si>
  <si>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</si>
  <si>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</si>
  <si>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</si>
  <si>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</si>
  <si>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</si>
  <si>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</si>
  <si>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</si>
  <si>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</si>
  <si>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</si>
  <si>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</si>
  <si>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</si>
  <si>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</si>
  <si>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</si>
  <si>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</si>
  <si>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</si>
  <si>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</si>
  <si>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</si>
  <si>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</si>
  <si>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</si>
  <si>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</si>
  <si>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</si>
  <si>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</si>
  <si>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</si>
  <si>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</si>
  <si>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</si>
  <si>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</si>
  <si>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</si>
  <si>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</si>
  <si>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</si>
  <si>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</si>
  <si>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</si>
  <si>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</si>
  <si>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</si>
  <si>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</si>
  <si>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</si>
  <si>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</si>
  <si>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</si>
  <si>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</si>
  <si>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</si>
  <si>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</si>
  <si>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</si>
  <si>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</si>
  <si>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</si>
  <si>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</si>
  <si>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</si>
  <si>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</si>
  <si>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</si>
  <si>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</si>
  <si>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</si>
  <si>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</si>
  <si>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</si>
  <si>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</si>
  <si>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</si>
  <si>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</si>
  <si>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</si>
  <si>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</si>
  <si>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</si>
  <si>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</si>
  <si>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</si>
  <si>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</si>
  <si>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</si>
  <si>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</si>
  <si>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</si>
  <si>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</si>
  <si>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</si>
  <si>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</si>
  <si>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</si>
  <si>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</si>
  <si>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</si>
  <si>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</si>
  <si>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</si>
  <si>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</si>
  <si>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</si>
  <si>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</si>
  <si>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</si>
  <si>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</si>
  <si>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</si>
  <si>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</si>
  <si>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</si>
  <si>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</si>
  <si>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</si>
  <si>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</si>
  <si>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</si>
  <si>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</si>
  <si>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</si>
  <si>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</si>
  <si>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</si>
  <si>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</si>
  <si>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</si>
  <si>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</si>
  <si>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</si>
  <si>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</si>
  <si>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</si>
  <si>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</si>
  <si>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</si>
  <si>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</si>
  <si>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</si>
  <si>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</si>
  <si>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</si>
  <si>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</si>
  <si>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</si>
  <si>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</si>
  <si>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</si>
  <si>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</si>
  <si>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</si>
  <si>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</si>
  <si>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</si>
  <si>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</si>
  <si>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</si>
  <si>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</si>
  <si>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</si>
  <si>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</si>
  <si>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</si>
  <si>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</si>
  <si>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</si>
  <si>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</si>
  <si>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</si>
  <si>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</si>
  <si>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</si>
  <si>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</si>
  <si>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</si>
  <si>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</si>
  <si>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</si>
  <si>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</si>
  <si>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</si>
  <si>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</si>
  <si>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</si>
  <si>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</si>
  <si>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</si>
  <si>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</si>
  <si>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</si>
  <si>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</si>
  <si>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</si>
  <si>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</si>
  <si>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</si>
  <si>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</si>
  <si>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</si>
  <si>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</si>
  <si>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</si>
  <si>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</si>
  <si>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</si>
  <si>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</si>
  <si>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</si>
  <si>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</si>
  <si>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</si>
  <si>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</si>
  <si>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</si>
  <si>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</si>
  <si>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</si>
  <si>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</si>
  <si>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</si>
  <si>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</si>
  <si>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</si>
  <si>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</si>
  <si>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</si>
  <si>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</si>
  <si>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</si>
  <si>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</si>
  <si>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</si>
  <si>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</si>
  <si>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</si>
  <si>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</si>
  <si>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</si>
  <si>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</si>
  <si>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</si>
  <si>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</si>
  <si>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</si>
  <si>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</si>
  <si>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</si>
  <si>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</si>
  <si>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</si>
  <si>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</si>
  <si>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</si>
  <si>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</si>
  <si>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</si>
  <si>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</si>
  <si>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</si>
  <si>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</si>
  <si>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</si>
  <si>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</si>
  <si>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</si>
  <si>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</si>
  <si>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</si>
  <si>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</si>
  <si>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</si>
  <si>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</si>
  <si>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</si>
  <si>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</si>
  <si>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</si>
  <si>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</si>
  <si>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</si>
  <si>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</si>
  <si>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</si>
  <si>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</si>
  <si>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</si>
  <si>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</si>
  <si>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</si>
  <si>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</si>
  <si>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</si>
  <si>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</si>
  <si>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</si>
  <si>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</si>
  <si>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</si>
  <si>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</si>
  <si>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</si>
  <si>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</si>
  <si>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</si>
  <si>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</si>
  <si>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</si>
  <si>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</si>
  <si>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</si>
  <si>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</si>
  <si>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</si>
  <si>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</si>
  <si>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</si>
  <si>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</si>
  <si>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</si>
  <si>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</si>
  <si>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</si>
  <si>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</si>
  <si>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</si>
  <si>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</si>
  <si>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</si>
  <si>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</si>
  <si>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</si>
  <si>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</si>
  <si>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</si>
  <si>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</si>
  <si>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</si>
  <si>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</si>
  <si>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</si>
  <si>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</si>
  <si>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</si>
  <si>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</si>
  <si>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</si>
  <si>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</si>
  <si>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</si>
  <si>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</si>
  <si>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</si>
  <si>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</si>
  <si>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</si>
  <si>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</si>
  <si>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</si>
  <si>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</si>
  <si>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</si>
  <si>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</si>
  <si>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</si>
  <si>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</si>
  <si>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</si>
  <si>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</si>
  <si>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</si>
  <si>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</si>
  <si>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</si>
  <si>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</si>
  <si>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</si>
  <si>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</si>
  <si>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</si>
  <si>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</si>
  <si>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</si>
  <si>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</si>
  <si>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</si>
  <si>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</si>
  <si>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</si>
  <si>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</si>
  <si>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</si>
  <si>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</si>
  <si>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</si>
  <si>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</si>
  <si>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</si>
  <si>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</si>
  <si>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</si>
  <si>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</si>
  <si>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</si>
  <si>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</si>
  <si>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</si>
  <si>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</si>
  <si>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</si>
  <si>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</si>
  <si>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</si>
  <si>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</si>
  <si>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</si>
  <si>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</si>
  <si>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</si>
  <si>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</si>
  <si>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</si>
  <si>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</si>
  <si>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</si>
  <si>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</si>
  <si>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</si>
  <si>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</si>
  <si>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</si>
  <si>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</si>
  <si>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</si>
  <si>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</si>
  <si>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</si>
  <si>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</si>
  <si>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</si>
  <si>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</si>
  <si>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</si>
  <si>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</si>
  <si>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</si>
  <si>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</si>
  <si>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</si>
  <si>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</si>
  <si>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</si>
  <si>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</si>
  <si>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</si>
  <si>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</si>
  <si>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</si>
  <si>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</si>
  <si>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</si>
  <si>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</si>
  <si>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</si>
  <si>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</si>
  <si>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</si>
  <si>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</si>
  <si>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</si>
  <si>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</si>
  <si>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</si>
  <si>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</si>
  <si>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</si>
  <si>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</si>
  <si>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</si>
  <si>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</si>
  <si>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</si>
  <si>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</si>
  <si>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</si>
  <si>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</si>
  <si>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</si>
  <si>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Motoniveladora</t>
  </si>
  <si>
    <t>Caminhão Ford Placa ISW 2682</t>
  </si>
  <si>
    <t>Libra de oxigênio</t>
  </si>
  <si>
    <t>Eletrodo- 3,25mm</t>
  </si>
  <si>
    <t>Eletrodo - 4 mm</t>
  </si>
  <si>
    <t>Chapa de aço</t>
  </si>
  <si>
    <t>Disco de debaste</t>
  </si>
  <si>
    <t>Raspador cilindro levante dianteiro-41725</t>
  </si>
  <si>
    <t>Retentor-48958</t>
  </si>
  <si>
    <t>Anel gaxeta de reparo-29178</t>
  </si>
  <si>
    <t>Bucha-48903</t>
  </si>
  <si>
    <t>Bucha garfitada-53717</t>
  </si>
  <si>
    <t>Espaçador aço-48872</t>
  </si>
  <si>
    <t>Tampa-47459</t>
  </si>
  <si>
    <t>Pino com lubrificação-53718</t>
  </si>
  <si>
    <t>Pino H-E62737</t>
  </si>
  <si>
    <t>Parafuso de lâmina-29775</t>
  </si>
  <si>
    <t>Parafuso de lâmina-53053</t>
  </si>
  <si>
    <t>Parafuso milimétrico-50278</t>
  </si>
  <si>
    <t>Parafuso allen-54687</t>
  </si>
  <si>
    <t>Contrapino-47973</t>
  </si>
  <si>
    <t>Porca de lâmina-66868</t>
  </si>
  <si>
    <t>Porca sextavada-56192</t>
  </si>
  <si>
    <t>Ponta abrasiva-55890</t>
  </si>
  <si>
    <t>Disco flap-55853</t>
  </si>
  <si>
    <t>Reparo-49655</t>
  </si>
  <si>
    <t>Ponta ripper-26525</t>
  </si>
  <si>
    <t>Coxins-87488319</t>
  </si>
  <si>
    <t>Coxins-87488318</t>
  </si>
  <si>
    <t>Anel borracha-2140</t>
  </si>
  <si>
    <t>Amortecedor-68319</t>
  </si>
  <si>
    <t>Jogo reparo-68063</t>
  </si>
  <si>
    <t>Haste-1"</t>
  </si>
  <si>
    <t>Haste cromada-54mm</t>
  </si>
  <si>
    <t>Reparo cilindro estabelizador-44213</t>
  </si>
  <si>
    <t>Mão de obra</t>
  </si>
  <si>
    <t>Reparo cilindro levante dianteiro- 50208</t>
  </si>
  <si>
    <t>Válvula de ar de segurança</t>
  </si>
  <si>
    <t>Radiador do motor</t>
  </si>
  <si>
    <t>Ventilador do motor</t>
  </si>
  <si>
    <t>Conjunto freio motor</t>
  </si>
  <si>
    <t>Mangueira radiador superior</t>
  </si>
  <si>
    <t>Mangueira radiador inferior</t>
  </si>
  <si>
    <t>Mangueira do cooler</t>
  </si>
  <si>
    <t>Sensor do nível de água</t>
  </si>
  <si>
    <t>Pedal do acelerador</t>
  </si>
  <si>
    <t>Filtro do diesel</t>
  </si>
  <si>
    <t>Mão de obra para recuperação do radiador cooler</t>
  </si>
  <si>
    <t>Mão de obra na recuperação e conserto do chicote elétrico</t>
  </si>
  <si>
    <t>Mão de obra no conserto e reforma da bomba de alta pressão</t>
  </si>
  <si>
    <t>Mão de obra no conserto e substituição das demais peças</t>
  </si>
  <si>
    <t>Mão de obra na recuperação e conserto</t>
  </si>
  <si>
    <t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t>
  </si>
  <si>
    <t>PREFEITURA DE COTIPORÃ</t>
  </si>
  <si>
    <t>REFORMAQ INDÚSTRIA E COMÉRCIO DE COMP. ROD. LTDA</t>
  </si>
  <si>
    <t>88097969000173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</si>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</sst>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K18" sqref="K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4</v>
      </c>
      <c r="C2" s="189"/>
      <c r="D2" s="76" t="s">
        <v>162</v>
      </c>
      <c r="E2" s="112">
        <v>7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4023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4024</v>
      </c>
      <c r="C4" s="192"/>
      <c r="D4" s="192"/>
      <c r="E4" s="193"/>
      <c r="F4" s="47" t="s">
        <v>179</v>
      </c>
      <c r="G4" s="124" t="s">
        <v>4027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43226.8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44419.8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23169.8</v>
      </c>
      <c r="D13" s="103"/>
      <c r="E13" s="104"/>
      <c r="F13" s="104"/>
      <c r="G13" s="86">
        <f>SUMIF(Proposta!$A$12:$A$39953,Identificação!$A13,Proposta!$H$12:$H$39953)</f>
        <v>23169.8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20057</v>
      </c>
      <c r="D14" s="157"/>
      <c r="E14" s="158"/>
      <c r="F14" s="158"/>
      <c r="G14" s="156">
        <f>SUMIF(Proposta!$A$12:$A$39953,Identificação!$A14,Proposta!$H$12:$H$39953)</f>
        <v>21250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2" sqref="C2:G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Convite</v>
      </c>
      <c r="D2" s="223"/>
      <c r="E2" s="223"/>
      <c r="F2" s="223"/>
      <c r="G2" s="22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03"/>
      <c r="E3" s="203"/>
      <c r="F3" s="203"/>
      <c r="G3" s="203"/>
      <c r="H3" s="203"/>
      <c r="I3" s="203"/>
      <c r="J3" s="203"/>
      <c r="K3" s="204"/>
      <c r="L3" s="144"/>
      <c r="M3" s="144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PREFEITURA DE COTIPORÃ</v>
      </c>
      <c r="D4" s="197"/>
      <c r="E4" s="197"/>
      <c r="F4" s="197"/>
      <c r="G4" s="197"/>
      <c r="H4" s="197"/>
      <c r="I4" s="197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>Compras e Outros Serviços</v>
      </c>
      <c r="D5" s="197"/>
      <c r="E5" s="197"/>
      <c r="F5" s="197"/>
      <c r="G5" s="198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199">
        <f>SUMIFS(K12:K39953,B12:B39953,"&gt;0",K12:K39953,"&lt;&gt;0")</f>
        <v>43226.8</v>
      </c>
      <c r="D6" s="199"/>
      <c r="E6" s="199"/>
      <c r="F6" s="199"/>
      <c r="G6" s="200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2" t="s">
        <v>3762</v>
      </c>
      <c r="B10" s="212" t="s">
        <v>3760</v>
      </c>
      <c r="C10" s="212" t="s">
        <v>3761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6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150</v>
      </c>
      <c r="I12" s="166" t="s">
        <v>3702</v>
      </c>
      <c r="J12" s="174">
        <v>3.5</v>
      </c>
      <c r="K12" s="86">
        <f>IFERROR(IF(H12*J12&lt;&gt;0,ROUND(ROUND(H12,4)*ROUND(J12,4),2),""),"")</f>
        <v>525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48</v>
      </c>
      <c r="I13" s="166" t="s">
        <v>3702</v>
      </c>
      <c r="J13" s="174">
        <v>6.6</v>
      </c>
      <c r="K13" s="167">
        <f>IFERROR(IF(H13*J13&lt;&gt;0,ROUND(ROUND(H13,4)*ROUND(J13,4),2),""),"")</f>
        <v>316.8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150</v>
      </c>
      <c r="I14" s="166" t="s">
        <v>3702</v>
      </c>
      <c r="J14" s="174">
        <v>7.3</v>
      </c>
      <c r="K14" s="156">
        <f>IFERROR(IF(H14*J14&lt;&gt;0,ROUND(ROUND(H14,4)*ROUND(J14,4),2),""),"")</f>
        <v>1095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46</v>
      </c>
      <c r="I15" s="166" t="s">
        <v>3701</v>
      </c>
      <c r="J15" s="174">
        <v>22</v>
      </c>
      <c r="K15" s="156">
        <f t="shared" ref="K15:K78" si="0">IFERROR(IF(H15*J15&lt;&gt;0,ROUND(ROUND(H15,4)*ROUND(J15,4),2),""),"")</f>
        <v>1012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30</v>
      </c>
      <c r="K16" s="156">
        <f t="shared" si="0"/>
        <v>30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4007</v>
      </c>
      <c r="H17" s="174">
        <v>1</v>
      </c>
      <c r="I17" s="166" t="s">
        <v>3702</v>
      </c>
      <c r="J17" s="174">
        <v>198</v>
      </c>
      <c r="K17" s="156">
        <f t="shared" si="0"/>
        <v>198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2</v>
      </c>
      <c r="I18" s="166" t="s">
        <v>3702</v>
      </c>
      <c r="J18" s="174">
        <v>45</v>
      </c>
      <c r="K18" s="156">
        <f t="shared" si="0"/>
        <v>90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4</v>
      </c>
      <c r="I19" s="166" t="s">
        <v>3702</v>
      </c>
      <c r="J19" s="174">
        <v>95</v>
      </c>
      <c r="K19" s="156">
        <f t="shared" si="0"/>
        <v>380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1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1</v>
      </c>
      <c r="I20" s="166" t="s">
        <v>3702</v>
      </c>
      <c r="J20" s="174">
        <v>90</v>
      </c>
      <c r="K20" s="156">
        <f t="shared" si="0"/>
        <v>90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1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3981</v>
      </c>
      <c r="H21" s="174">
        <v>4</v>
      </c>
      <c r="I21" s="166" t="s">
        <v>3702</v>
      </c>
      <c r="J21" s="174">
        <v>190</v>
      </c>
      <c r="K21" s="156">
        <f t="shared" si="0"/>
        <v>760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1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</v>
      </c>
      <c r="I22" s="166" t="s">
        <v>3702</v>
      </c>
      <c r="J22" s="174">
        <v>65</v>
      </c>
      <c r="K22" s="156">
        <f t="shared" si="0"/>
        <v>260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1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2</v>
      </c>
      <c r="I23" s="166" t="s">
        <v>3702</v>
      </c>
      <c r="J23" s="174">
        <v>160</v>
      </c>
      <c r="K23" s="156">
        <f t="shared" si="0"/>
        <v>320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1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3984</v>
      </c>
      <c r="H24" s="174">
        <v>2</v>
      </c>
      <c r="I24" s="166" t="s">
        <v>3702</v>
      </c>
      <c r="J24" s="174">
        <v>40</v>
      </c>
      <c r="K24" s="156">
        <f t="shared" si="0"/>
        <v>80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1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3985</v>
      </c>
      <c r="H25" s="174">
        <v>4</v>
      </c>
      <c r="I25" s="166" t="s">
        <v>3702</v>
      </c>
      <c r="J25" s="174">
        <v>245</v>
      </c>
      <c r="K25" s="156">
        <f t="shared" si="0"/>
        <v>980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1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3986</v>
      </c>
      <c r="H26" s="174">
        <v>4</v>
      </c>
      <c r="I26" s="166" t="s">
        <v>3702</v>
      </c>
      <c r="J26" s="174">
        <v>60</v>
      </c>
      <c r="K26" s="156">
        <f t="shared" si="0"/>
        <v>240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1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3987</v>
      </c>
      <c r="H27" s="174">
        <v>28</v>
      </c>
      <c r="I27" s="166" t="s">
        <v>3702</v>
      </c>
      <c r="J27" s="174">
        <v>8</v>
      </c>
      <c r="K27" s="156">
        <f t="shared" si="0"/>
        <v>224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1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3988</v>
      </c>
      <c r="H28" s="174">
        <v>10</v>
      </c>
      <c r="I28" s="166" t="s">
        <v>3702</v>
      </c>
      <c r="J28" s="174">
        <v>7.5</v>
      </c>
      <c r="K28" s="156">
        <f t="shared" si="0"/>
        <v>75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1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3989</v>
      </c>
      <c r="H29" s="174">
        <v>2</v>
      </c>
      <c r="I29" s="166" t="s">
        <v>3702</v>
      </c>
      <c r="J29" s="174">
        <v>4</v>
      </c>
      <c r="K29" s="156">
        <v>8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1</v>
      </c>
      <c r="B30" s="178">
        <v>19</v>
      </c>
      <c r="C30" s="72">
        <v>19</v>
      </c>
      <c r="D30" s="141"/>
      <c r="E30" s="180"/>
      <c r="F30" s="107"/>
      <c r="G30" s="66" t="s">
        <v>3990</v>
      </c>
      <c r="H30" s="174">
        <v>1</v>
      </c>
      <c r="I30" s="166" t="s">
        <v>3702</v>
      </c>
      <c r="J30" s="174">
        <v>4</v>
      </c>
      <c r="K30" s="156">
        <f t="shared" si="0"/>
        <v>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1</v>
      </c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3991</v>
      </c>
      <c r="H31" s="174">
        <v>2</v>
      </c>
      <c r="I31" s="166" t="s">
        <v>3702</v>
      </c>
      <c r="J31" s="174">
        <v>6.5</v>
      </c>
      <c r="K31" s="156">
        <f t="shared" si="0"/>
        <v>13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1</v>
      </c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3992</v>
      </c>
      <c r="H32" s="174">
        <v>34</v>
      </c>
      <c r="I32" s="166" t="s">
        <v>3702</v>
      </c>
      <c r="J32" s="174">
        <v>3.5</v>
      </c>
      <c r="K32" s="156">
        <f t="shared" si="0"/>
        <v>119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1</v>
      </c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3993</v>
      </c>
      <c r="H33" s="174">
        <v>1</v>
      </c>
      <c r="I33" s="166" t="s">
        <v>3702</v>
      </c>
      <c r="J33" s="174">
        <v>2</v>
      </c>
      <c r="K33" s="156">
        <f t="shared" si="0"/>
        <v>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1</v>
      </c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3994</v>
      </c>
      <c r="H34" s="174">
        <v>1</v>
      </c>
      <c r="I34" s="166" t="s">
        <v>3702</v>
      </c>
      <c r="J34" s="174">
        <v>22</v>
      </c>
      <c r="K34" s="156">
        <f t="shared" si="0"/>
        <v>22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1</v>
      </c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3995</v>
      </c>
      <c r="H35" s="174">
        <v>1</v>
      </c>
      <c r="I35" s="166" t="s">
        <v>3702</v>
      </c>
      <c r="J35" s="174">
        <v>23</v>
      </c>
      <c r="K35" s="156">
        <f t="shared" si="0"/>
        <v>23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1</v>
      </c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3996</v>
      </c>
      <c r="H36" s="174">
        <v>1</v>
      </c>
      <c r="I36" s="166" t="s">
        <v>3702</v>
      </c>
      <c r="J36" s="174">
        <v>110</v>
      </c>
      <c r="K36" s="156">
        <f t="shared" si="0"/>
        <v>110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1</v>
      </c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3997</v>
      </c>
      <c r="H37" s="174">
        <v>1</v>
      </c>
      <c r="I37" s="166" t="s">
        <v>3702</v>
      </c>
      <c r="J37" s="174">
        <v>135</v>
      </c>
      <c r="K37" s="156">
        <f t="shared" si="0"/>
        <v>135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1</v>
      </c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3998</v>
      </c>
      <c r="H38" s="174">
        <v>2</v>
      </c>
      <c r="I38" s="166" t="s">
        <v>3702</v>
      </c>
      <c r="J38" s="174">
        <v>90</v>
      </c>
      <c r="K38" s="156">
        <f t="shared" si="0"/>
        <v>180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1</v>
      </c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3999</v>
      </c>
      <c r="H39" s="174">
        <v>2</v>
      </c>
      <c r="I39" s="166" t="s">
        <v>3702</v>
      </c>
      <c r="J39" s="174">
        <v>105</v>
      </c>
      <c r="K39" s="156">
        <f t="shared" si="0"/>
        <v>210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1</v>
      </c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2</v>
      </c>
      <c r="I40" s="166" t="s">
        <v>3702</v>
      </c>
      <c r="J40" s="174">
        <v>2</v>
      </c>
      <c r="K40" s="156">
        <f t="shared" si="0"/>
        <v>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1</v>
      </c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</v>
      </c>
      <c r="I41" s="166" t="s">
        <v>3702</v>
      </c>
      <c r="J41" s="174">
        <v>135</v>
      </c>
      <c r="K41" s="156">
        <f t="shared" si="0"/>
        <v>270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1</v>
      </c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1</v>
      </c>
      <c r="I42" s="166" t="s">
        <v>3702</v>
      </c>
      <c r="J42" s="174">
        <v>100</v>
      </c>
      <c r="K42" s="156">
        <f t="shared" si="0"/>
        <v>100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1</v>
      </c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0.5</v>
      </c>
      <c r="I43" s="166" t="s">
        <v>3695</v>
      </c>
      <c r="J43" s="174">
        <v>220</v>
      </c>
      <c r="K43" s="156">
        <f t="shared" si="0"/>
        <v>110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1</v>
      </c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0.42</v>
      </c>
      <c r="I44" s="166" t="s">
        <v>3695</v>
      </c>
      <c r="J44" s="174">
        <v>1200</v>
      </c>
      <c r="K44" s="156">
        <f t="shared" si="0"/>
        <v>504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1</v>
      </c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1</v>
      </c>
      <c r="I45" s="166" t="s">
        <v>3702</v>
      </c>
      <c r="J45" s="174">
        <v>580</v>
      </c>
      <c r="K45" s="156">
        <f t="shared" si="0"/>
        <v>580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1</v>
      </c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</v>
      </c>
      <c r="I46" s="166" t="s">
        <v>3702</v>
      </c>
      <c r="J46" s="174">
        <v>14100</v>
      </c>
      <c r="K46" s="156">
        <f t="shared" si="0"/>
        <v>14100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1</v>
      </c>
      <c r="D47" s="141"/>
      <c r="E47" s="180"/>
      <c r="F47" s="107"/>
      <c r="G47" s="66" t="s">
        <v>4008</v>
      </c>
      <c r="H47" s="174">
        <v>1</v>
      </c>
      <c r="I47" s="166" t="s">
        <v>3702</v>
      </c>
      <c r="J47" s="174">
        <v>2240</v>
      </c>
      <c r="K47" s="156">
        <f t="shared" si="0"/>
        <v>2240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</v>
      </c>
      <c r="D48" s="141"/>
      <c r="E48" s="180"/>
      <c r="F48" s="107"/>
      <c r="G48" s="66" t="s">
        <v>4009</v>
      </c>
      <c r="H48" s="174">
        <v>1</v>
      </c>
      <c r="I48" s="166" t="s">
        <v>3702</v>
      </c>
      <c r="J48" s="174">
        <v>3390</v>
      </c>
      <c r="K48" s="156">
        <f t="shared" si="0"/>
        <v>3390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</v>
      </c>
      <c r="D49" s="141"/>
      <c r="E49" s="180"/>
      <c r="F49" s="107"/>
      <c r="G49" s="66" t="s">
        <v>4010</v>
      </c>
      <c r="H49" s="174">
        <v>1</v>
      </c>
      <c r="I49" s="166" t="s">
        <v>3702</v>
      </c>
      <c r="J49" s="174">
        <v>1090</v>
      </c>
      <c r="K49" s="156">
        <f t="shared" si="0"/>
        <v>1090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4</v>
      </c>
      <c r="D50" s="141"/>
      <c r="E50" s="180"/>
      <c r="F50" s="107"/>
      <c r="G50" s="66" t="s">
        <v>4011</v>
      </c>
      <c r="H50" s="174">
        <v>1</v>
      </c>
      <c r="I50" s="166" t="s">
        <v>3702</v>
      </c>
      <c r="J50" s="174">
        <v>790</v>
      </c>
      <c r="K50" s="156">
        <f t="shared" si="0"/>
        <v>790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5</v>
      </c>
      <c r="D51" s="141"/>
      <c r="E51" s="180"/>
      <c r="F51" s="107"/>
      <c r="G51" s="66" t="s">
        <v>4012</v>
      </c>
      <c r="H51" s="174">
        <v>1</v>
      </c>
      <c r="I51" s="166" t="s">
        <v>3702</v>
      </c>
      <c r="J51" s="174">
        <v>580</v>
      </c>
      <c r="K51" s="156">
        <f t="shared" si="0"/>
        <v>580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6</v>
      </c>
      <c r="D52" s="141"/>
      <c r="E52" s="180"/>
      <c r="F52" s="107"/>
      <c r="G52" s="66" t="s">
        <v>4013</v>
      </c>
      <c r="H52" s="174">
        <v>1</v>
      </c>
      <c r="I52" s="166" t="s">
        <v>3702</v>
      </c>
      <c r="J52" s="174">
        <v>384</v>
      </c>
      <c r="K52" s="156">
        <f t="shared" si="0"/>
        <v>384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7</v>
      </c>
      <c r="D53" s="141"/>
      <c r="E53" s="180"/>
      <c r="F53" s="107"/>
      <c r="G53" s="66" t="s">
        <v>4014</v>
      </c>
      <c r="H53" s="174">
        <v>1</v>
      </c>
      <c r="I53" s="166" t="s">
        <v>3702</v>
      </c>
      <c r="J53" s="174">
        <v>362</v>
      </c>
      <c r="K53" s="156">
        <f t="shared" si="0"/>
        <v>362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8</v>
      </c>
      <c r="D54" s="141"/>
      <c r="E54" s="180"/>
      <c r="F54" s="107"/>
      <c r="G54" s="66" t="s">
        <v>4015</v>
      </c>
      <c r="H54" s="174">
        <v>1</v>
      </c>
      <c r="I54" s="166" t="s">
        <v>3702</v>
      </c>
      <c r="J54" s="174">
        <v>580</v>
      </c>
      <c r="K54" s="156">
        <f t="shared" si="0"/>
        <v>580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9</v>
      </c>
      <c r="D55" s="141"/>
      <c r="E55" s="180"/>
      <c r="F55" s="107"/>
      <c r="G55" s="66" t="s">
        <v>4016</v>
      </c>
      <c r="H55" s="174">
        <v>1</v>
      </c>
      <c r="I55" s="166" t="s">
        <v>3702</v>
      </c>
      <c r="J55" s="174">
        <v>696</v>
      </c>
      <c r="K55" s="156">
        <f t="shared" si="0"/>
        <v>696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10</v>
      </c>
      <c r="D56" s="141"/>
      <c r="E56" s="180"/>
      <c r="F56" s="107"/>
      <c r="G56" s="66" t="s">
        <v>4017</v>
      </c>
      <c r="H56" s="174">
        <v>1</v>
      </c>
      <c r="I56" s="166" t="s">
        <v>3702</v>
      </c>
      <c r="J56" s="174">
        <v>80</v>
      </c>
      <c r="K56" s="156">
        <f t="shared" si="0"/>
        <v>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11</v>
      </c>
      <c r="D57" s="141"/>
      <c r="E57" s="180"/>
      <c r="F57" s="107"/>
      <c r="G57" s="66" t="s">
        <v>4022</v>
      </c>
      <c r="H57" s="174">
        <v>1</v>
      </c>
      <c r="I57" s="166" t="s">
        <v>3702</v>
      </c>
      <c r="J57" s="174">
        <v>3700</v>
      </c>
      <c r="K57" s="156">
        <f t="shared" si="0"/>
        <v>3700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2</v>
      </c>
      <c r="B58" s="178">
        <f>IF(AND(G58&lt;&gt;"",H58&gt;0,I58&lt;&gt;"",J58&lt;&gt;0,K58&lt;&gt;0),COUNT($B$11:B57)+1,"")</f>
        <v>47</v>
      </c>
      <c r="C58" s="72">
        <v>12</v>
      </c>
      <c r="D58" s="141"/>
      <c r="E58" s="180"/>
      <c r="F58" s="107"/>
      <c r="G58" s="66" t="s">
        <v>4018</v>
      </c>
      <c r="H58" s="174">
        <v>1</v>
      </c>
      <c r="I58" s="166" t="s">
        <v>3702</v>
      </c>
      <c r="J58" s="174">
        <v>370</v>
      </c>
      <c r="K58" s="156">
        <f t="shared" si="0"/>
        <v>370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6">
        <v>2</v>
      </c>
      <c r="B59" s="178">
        <f>IF(AND(G59&lt;&gt;"",H59&gt;0,I59&lt;&gt;"",J59&lt;&gt;0,K59&lt;&gt;0),COUNT($B$11:B58)+1,"")</f>
        <v>48</v>
      </c>
      <c r="C59" s="72">
        <v>13</v>
      </c>
      <c r="D59" s="141"/>
      <c r="E59" s="180"/>
      <c r="F59" s="107"/>
      <c r="G59" s="66" t="s">
        <v>4019</v>
      </c>
      <c r="H59" s="174">
        <v>1</v>
      </c>
      <c r="I59" s="166" t="s">
        <v>3702</v>
      </c>
      <c r="J59" s="174">
        <v>1360</v>
      </c>
      <c r="K59" s="156">
        <f t="shared" si="0"/>
        <v>1360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>
        <v>2</v>
      </c>
      <c r="B60" s="178">
        <f>IF(AND(G60&lt;&gt;"",H60&gt;0,I60&lt;&gt;"",J60&lt;&gt;0,K60&lt;&gt;0),COUNT($B$11:B59)+1,"")</f>
        <v>49</v>
      </c>
      <c r="C60" s="72">
        <v>14</v>
      </c>
      <c r="D60" s="141"/>
      <c r="E60" s="180"/>
      <c r="F60" s="107"/>
      <c r="G60" s="66" t="s">
        <v>4020</v>
      </c>
      <c r="H60" s="174">
        <v>1</v>
      </c>
      <c r="I60" s="166" t="s">
        <v>3702</v>
      </c>
      <c r="J60" s="174">
        <v>2785</v>
      </c>
      <c r="K60" s="156">
        <f t="shared" si="0"/>
        <v>2785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2</v>
      </c>
      <c r="B61" s="178">
        <f>IF(AND(G61&lt;&gt;"",H61&gt;0,I61&lt;&gt;"",J61&lt;&gt;0,K61&lt;&gt;0),COUNT($B$11:B60)+1,"")</f>
        <v>50</v>
      </c>
      <c r="C61" s="72">
        <v>15</v>
      </c>
      <c r="D61" s="141"/>
      <c r="E61" s="180"/>
      <c r="F61" s="107"/>
      <c r="G61" s="66" t="s">
        <v>4021</v>
      </c>
      <c r="H61" s="174">
        <v>1</v>
      </c>
      <c r="I61" s="166" t="s">
        <v>3702</v>
      </c>
      <c r="J61" s="174">
        <v>1650</v>
      </c>
      <c r="K61" s="156">
        <f t="shared" si="0"/>
        <v>1650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workbookViewId="0">
      <selection activeCell="H4" sqref="H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Convite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4025</v>
      </c>
      <c r="D4" s="192"/>
      <c r="E4" s="192"/>
      <c r="F4" s="192"/>
      <c r="G4" s="23" t="s">
        <v>3754</v>
      </c>
      <c r="H4" s="125" t="s">
        <v>4026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 e Outros Serviços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44419.8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Libra de oxigênio</v>
      </c>
      <c r="E12" s="176">
        <f>IF('Orçamento-base'!H12&gt;0,'Orçamento-base'!H12,"")</f>
        <v>150</v>
      </c>
      <c r="F12" s="86" t="str">
        <f>IF('Orçamento-base'!I12&gt;0,'Orçamento-base'!I12,"")</f>
        <v>un</v>
      </c>
      <c r="G12" s="174">
        <v>3.5</v>
      </c>
      <c r="H12" s="86">
        <f>IFERROR(IF(E12*G12&lt;&gt;0,ROUND(ROUND(E12,4)*ROUND(G12,4),2),""),"")</f>
        <v>525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Eletrodo- 3,25mm</v>
      </c>
      <c r="E13" s="176">
        <f>IF('Orçamento-base'!H13&gt;0,'Orçamento-base'!H13,"")</f>
        <v>48</v>
      </c>
      <c r="F13" s="86" t="str">
        <f>IF('Orçamento-base'!I13&gt;0,'Orçamento-base'!I13,"")</f>
        <v>un</v>
      </c>
      <c r="G13" s="174">
        <v>6.6</v>
      </c>
      <c r="H13" s="167">
        <f>IFERROR(IF(E13*G13&lt;&gt;0,ROUND(ROUND(E13,4)*ROUND(G13,4),2),""),"")</f>
        <v>316.8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Eletrodo - 4 mm</v>
      </c>
      <c r="E14" s="182">
        <f>IF('Orçamento-base'!H14&gt;0,'Orçamento-base'!H14,"")</f>
        <v>150</v>
      </c>
      <c r="F14" s="156" t="str">
        <f>IF('Orçamento-base'!I14&gt;0,'Orçamento-base'!I14,"")</f>
        <v>un</v>
      </c>
      <c r="G14" s="174">
        <v>7.3</v>
      </c>
      <c r="H14" s="156">
        <f t="shared" ref="H14:H58" si="0">IFERROR(IF(E14*G14&lt;&gt;0,ROUND(ROUND(E14,4)*ROUND(G14,4),2),""),"")</f>
        <v>1095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Chapa de aço</v>
      </c>
      <c r="E15" s="182">
        <f>IF('Orçamento-base'!H15&gt;0,'Orçamento-base'!H15,"")</f>
        <v>46</v>
      </c>
      <c r="F15" s="156" t="str">
        <f>IF('Orçamento-base'!I15&gt;0,'Orçamento-base'!I15,"")</f>
        <v>kg</v>
      </c>
      <c r="G15" s="174">
        <v>22</v>
      </c>
      <c r="H15" s="156">
        <f t="shared" si="0"/>
        <v>1012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Disco de debaste</v>
      </c>
      <c r="E16" s="182">
        <f>IF('Orçamento-base'!H16&gt;0,'Orçamento-base'!H16,"")</f>
        <v>1</v>
      </c>
      <c r="F16" s="156" t="str">
        <f>IF('Orçamento-base'!I16&gt;0,'Orçamento-base'!I16,"")</f>
        <v>un</v>
      </c>
      <c r="G16" s="174">
        <v>30</v>
      </c>
      <c r="H16" s="156">
        <f t="shared" si="0"/>
        <v>30</v>
      </c>
      <c r="I16" s="148"/>
      <c r="J16" s="148"/>
      <c r="K16" s="71"/>
    </row>
    <row r="17" spans="1:11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Reparo cilindro levante dianteiro- 50208</v>
      </c>
      <c r="E17" s="182">
        <f>IF('Orçamento-base'!H17&gt;0,'Orçamento-base'!H17,"")</f>
        <v>1</v>
      </c>
      <c r="F17" s="156" t="str">
        <f>IF('Orçamento-base'!I17&gt;0,'Orçamento-base'!I17,"")</f>
        <v>un</v>
      </c>
      <c r="G17" s="174">
        <v>198</v>
      </c>
      <c r="H17" s="156">
        <f t="shared" si="0"/>
        <v>198</v>
      </c>
      <c r="I17" s="148"/>
      <c r="J17" s="148"/>
      <c r="K17" s="71"/>
    </row>
    <row r="18" spans="1:11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Raspador cilindro levante dianteiro-41725</v>
      </c>
      <c r="E18" s="182">
        <f>IF('Orçamento-base'!H18&gt;0,'Orçamento-base'!H18,"")</f>
        <v>2</v>
      </c>
      <c r="F18" s="156" t="str">
        <f>IF('Orçamento-base'!I18&gt;0,'Orçamento-base'!I18,"")</f>
        <v>un</v>
      </c>
      <c r="G18" s="174">
        <v>45</v>
      </c>
      <c r="H18" s="156">
        <f t="shared" si="0"/>
        <v>90</v>
      </c>
      <c r="I18" s="148"/>
      <c r="J18" s="148"/>
      <c r="K18" s="71"/>
    </row>
    <row r="19" spans="1:11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Retentor-48958</v>
      </c>
      <c r="E19" s="182">
        <f>IF('Orçamento-base'!H19&gt;0,'Orçamento-base'!H19,"")</f>
        <v>4</v>
      </c>
      <c r="F19" s="156" t="str">
        <f>IF('Orçamento-base'!I19&gt;0,'Orçamento-base'!I19,"")</f>
        <v>un</v>
      </c>
      <c r="G19" s="174">
        <v>95</v>
      </c>
      <c r="H19" s="156">
        <f t="shared" si="0"/>
        <v>380</v>
      </c>
      <c r="I19" s="148"/>
      <c r="J19" s="148"/>
      <c r="K19" s="71"/>
    </row>
    <row r="20" spans="1:11" x14ac:dyDescent="0.25">
      <c r="A20" s="162">
        <f>IF('Orçamento-base'!A20&gt;0,'Orçamento-base'!A20,"")</f>
        <v>1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Anel gaxeta de reparo-29178</v>
      </c>
      <c r="E20" s="182">
        <f>IF('Orçamento-base'!H20&gt;0,'Orçamento-base'!H20,"")</f>
        <v>1</v>
      </c>
      <c r="F20" s="156" t="str">
        <f>IF('Orçamento-base'!I20&gt;0,'Orçamento-base'!I20,"")</f>
        <v>un</v>
      </c>
      <c r="G20" s="174">
        <v>90</v>
      </c>
      <c r="H20" s="156">
        <f t="shared" si="0"/>
        <v>90</v>
      </c>
      <c r="I20" s="148"/>
      <c r="J20" s="148"/>
      <c r="K20" s="71"/>
    </row>
    <row r="21" spans="1:11" x14ac:dyDescent="0.25">
      <c r="A21" s="162">
        <f>IF('Orçamento-base'!A21&gt;0,'Orçamento-base'!A21,"")</f>
        <v>1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Bucha-48903</v>
      </c>
      <c r="E21" s="182">
        <f>IF('Orçamento-base'!H21&gt;0,'Orçamento-base'!H21,"")</f>
        <v>4</v>
      </c>
      <c r="F21" s="156" t="str">
        <f>IF('Orçamento-base'!I21&gt;0,'Orçamento-base'!I21,"")</f>
        <v>un</v>
      </c>
      <c r="G21" s="174">
        <v>190</v>
      </c>
      <c r="H21" s="156">
        <f t="shared" si="0"/>
        <v>760</v>
      </c>
      <c r="I21" s="148"/>
      <c r="J21" s="148"/>
      <c r="K21" s="71"/>
    </row>
    <row r="22" spans="1:11" x14ac:dyDescent="0.25">
      <c r="A22" s="162">
        <f>IF('Orçamento-base'!A22&gt;0,'Orçamento-base'!A22,"")</f>
        <v>1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Bucha garfitada-53717</v>
      </c>
      <c r="E22" s="182">
        <f>IF('Orçamento-base'!H22&gt;0,'Orçamento-base'!H22,"")</f>
        <v>4</v>
      </c>
      <c r="F22" s="156" t="str">
        <f>IF('Orçamento-base'!I22&gt;0,'Orçamento-base'!I22,"")</f>
        <v>un</v>
      </c>
      <c r="G22" s="174">
        <v>65</v>
      </c>
      <c r="H22" s="156">
        <f t="shared" si="0"/>
        <v>260</v>
      </c>
      <c r="I22" s="148"/>
      <c r="J22" s="148"/>
      <c r="K22" s="71"/>
    </row>
    <row r="23" spans="1:11" x14ac:dyDescent="0.25">
      <c r="A23" s="162">
        <f>IF('Orçamento-base'!A23&gt;0,'Orçamento-base'!A23,"")</f>
        <v>1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Espaçador aço-48872</v>
      </c>
      <c r="E23" s="182">
        <f>IF('Orçamento-base'!H23&gt;0,'Orçamento-base'!H23,"")</f>
        <v>2</v>
      </c>
      <c r="F23" s="156" t="str">
        <f>IF('Orçamento-base'!I23&gt;0,'Orçamento-base'!I23,"")</f>
        <v>un</v>
      </c>
      <c r="G23" s="174">
        <v>160</v>
      </c>
      <c r="H23" s="156">
        <f t="shared" si="0"/>
        <v>320</v>
      </c>
      <c r="I23" s="148"/>
      <c r="J23" s="148"/>
      <c r="K23" s="71"/>
    </row>
    <row r="24" spans="1:11" x14ac:dyDescent="0.25">
      <c r="A24" s="162">
        <f>IF('Orçamento-base'!A24&gt;0,'Orçamento-base'!A24,"")</f>
        <v>1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Tampa-47459</v>
      </c>
      <c r="E24" s="182">
        <f>IF('Orçamento-base'!H24&gt;0,'Orçamento-base'!H24,"")</f>
        <v>2</v>
      </c>
      <c r="F24" s="156" t="str">
        <f>IF('Orçamento-base'!I24&gt;0,'Orçamento-base'!I24,"")</f>
        <v>un</v>
      </c>
      <c r="G24" s="174">
        <v>40</v>
      </c>
      <c r="H24" s="156">
        <f t="shared" si="0"/>
        <v>80</v>
      </c>
      <c r="I24" s="148"/>
      <c r="J24" s="148"/>
      <c r="K24" s="71"/>
    </row>
    <row r="25" spans="1:11" x14ac:dyDescent="0.25">
      <c r="A25" s="162">
        <f>IF('Orçamento-base'!A25&gt;0,'Orçamento-base'!A25,"")</f>
        <v>1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Pino com lubrificação-53718</v>
      </c>
      <c r="E25" s="182">
        <f>IF('Orçamento-base'!H25&gt;0,'Orçamento-base'!H25,"")</f>
        <v>4</v>
      </c>
      <c r="F25" s="156" t="str">
        <f>IF('Orçamento-base'!I25&gt;0,'Orçamento-base'!I25,"")</f>
        <v>un</v>
      </c>
      <c r="G25" s="174">
        <v>245</v>
      </c>
      <c r="H25" s="156">
        <f t="shared" si="0"/>
        <v>980</v>
      </c>
      <c r="I25" s="148"/>
      <c r="J25" s="148"/>
      <c r="K25" s="71"/>
    </row>
    <row r="26" spans="1:11" x14ac:dyDescent="0.25">
      <c r="A26" s="162">
        <f>IF('Orçamento-base'!A26&gt;0,'Orçamento-base'!A26,"")</f>
        <v>1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Pino H-E62737</v>
      </c>
      <c r="E26" s="182">
        <f>IF('Orçamento-base'!H26&gt;0,'Orçamento-base'!H26,"")</f>
        <v>4</v>
      </c>
      <c r="F26" s="156" t="str">
        <f>IF('Orçamento-base'!I26&gt;0,'Orçamento-base'!I26,"")</f>
        <v>un</v>
      </c>
      <c r="G26" s="174">
        <v>60</v>
      </c>
      <c r="H26" s="156">
        <f t="shared" si="0"/>
        <v>240</v>
      </c>
      <c r="I26" s="148"/>
      <c r="J26" s="148"/>
      <c r="K26" s="71"/>
    </row>
    <row r="27" spans="1:11" x14ac:dyDescent="0.25">
      <c r="A27" s="162">
        <f>IF('Orçamento-base'!A27&gt;0,'Orçamento-base'!A27,"")</f>
        <v>1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Parafuso de lâmina-29775</v>
      </c>
      <c r="E27" s="182">
        <f>IF('Orçamento-base'!H27&gt;0,'Orçamento-base'!H27,"")</f>
        <v>28</v>
      </c>
      <c r="F27" s="156" t="str">
        <f>IF('Orçamento-base'!I27&gt;0,'Orçamento-base'!I27,"")</f>
        <v>un</v>
      </c>
      <c r="G27" s="174">
        <v>8</v>
      </c>
      <c r="H27" s="156">
        <f t="shared" si="0"/>
        <v>224</v>
      </c>
      <c r="I27" s="148"/>
      <c r="J27" s="148"/>
      <c r="K27" s="71"/>
    </row>
    <row r="28" spans="1:11" x14ac:dyDescent="0.25">
      <c r="A28" s="162">
        <f>IF('Orçamento-base'!A28&gt;0,'Orçamento-base'!A28,"")</f>
        <v>1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Parafuso de lâmina-53053</v>
      </c>
      <c r="E28" s="182">
        <f>IF('Orçamento-base'!H28&gt;0,'Orçamento-base'!H28,"")</f>
        <v>10</v>
      </c>
      <c r="F28" s="156" t="str">
        <f>IF('Orçamento-base'!I28&gt;0,'Orçamento-base'!I28,"")</f>
        <v>un</v>
      </c>
      <c r="G28" s="174">
        <v>7.5</v>
      </c>
      <c r="H28" s="156">
        <f t="shared" si="0"/>
        <v>75</v>
      </c>
      <c r="I28" s="148"/>
      <c r="J28" s="148"/>
      <c r="K28" s="71"/>
    </row>
    <row r="29" spans="1:11" x14ac:dyDescent="0.25">
      <c r="A29" s="162">
        <f>IF('Orçamento-base'!A29&gt;0,'Orçamento-base'!A29,"")</f>
        <v>1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Parafuso milimétrico-50278</v>
      </c>
      <c r="E29" s="182">
        <f>IF('Orçamento-base'!H29&gt;0,'Orçamento-base'!H29,"")</f>
        <v>2</v>
      </c>
      <c r="F29" s="156" t="str">
        <f>IF('Orçamento-base'!I29&gt;0,'Orçamento-base'!I29,"")</f>
        <v>un</v>
      </c>
      <c r="G29" s="174">
        <v>4</v>
      </c>
      <c r="H29" s="156">
        <f t="shared" si="0"/>
        <v>8</v>
      </c>
      <c r="I29" s="148"/>
      <c r="J29" s="148"/>
      <c r="K29" s="71"/>
    </row>
    <row r="30" spans="1:11" x14ac:dyDescent="0.25">
      <c r="A30" s="162">
        <f>IF('Orçamento-base'!A30&gt;0,'Orçamento-base'!A30,"")</f>
        <v>1</v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Parafuso allen-54687</v>
      </c>
      <c r="E30" s="182">
        <f>IF('Orçamento-base'!H30&gt;0,'Orçamento-base'!H30,"")</f>
        <v>1</v>
      </c>
      <c r="F30" s="156" t="str">
        <f>IF('Orçamento-base'!I30&gt;0,'Orçamento-base'!I30,"")</f>
        <v>un</v>
      </c>
      <c r="G30" s="174">
        <v>4</v>
      </c>
      <c r="H30" s="156">
        <f t="shared" si="0"/>
        <v>4</v>
      </c>
      <c r="I30" s="148"/>
      <c r="J30" s="148"/>
      <c r="K30" s="71"/>
    </row>
    <row r="31" spans="1:11" x14ac:dyDescent="0.25">
      <c r="A31" s="162">
        <f>IF('Orçamento-base'!A31&gt;0,'Orçamento-base'!A31,"")</f>
        <v>1</v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Contrapino-47973</v>
      </c>
      <c r="E31" s="182">
        <f>IF('Orçamento-base'!H31&gt;0,'Orçamento-base'!H31,"")</f>
        <v>2</v>
      </c>
      <c r="F31" s="156" t="str">
        <f>IF('Orçamento-base'!I31&gt;0,'Orçamento-base'!I31,"")</f>
        <v>un</v>
      </c>
      <c r="G31" s="174">
        <v>6.5</v>
      </c>
      <c r="H31" s="156">
        <f t="shared" si="0"/>
        <v>13</v>
      </c>
      <c r="I31" s="148"/>
      <c r="J31" s="148"/>
      <c r="K31" s="71"/>
    </row>
    <row r="32" spans="1:11" x14ac:dyDescent="0.25">
      <c r="A32" s="162">
        <f>IF('Orçamento-base'!A32&gt;0,'Orçamento-base'!A32,"")</f>
        <v>1</v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Porca de lâmina-66868</v>
      </c>
      <c r="E32" s="182">
        <f>IF('Orçamento-base'!H32&gt;0,'Orçamento-base'!H32,"")</f>
        <v>34</v>
      </c>
      <c r="F32" s="156" t="str">
        <f>IF('Orçamento-base'!I32&gt;0,'Orçamento-base'!I32,"")</f>
        <v>un</v>
      </c>
      <c r="G32" s="174">
        <v>3.5</v>
      </c>
      <c r="H32" s="156">
        <f t="shared" si="0"/>
        <v>119</v>
      </c>
      <c r="I32" s="148"/>
      <c r="J32" s="148"/>
      <c r="K32" s="71"/>
    </row>
    <row r="33" spans="1:11" x14ac:dyDescent="0.25">
      <c r="A33" s="162">
        <f>IF('Orçamento-base'!A33&gt;0,'Orçamento-base'!A33,"")</f>
        <v>1</v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Porca sextavada-56192</v>
      </c>
      <c r="E33" s="182">
        <f>IF('Orçamento-base'!H33&gt;0,'Orçamento-base'!H33,"")</f>
        <v>1</v>
      </c>
      <c r="F33" s="156" t="str">
        <f>IF('Orçamento-base'!I33&gt;0,'Orçamento-base'!I33,"")</f>
        <v>un</v>
      </c>
      <c r="G33" s="174">
        <v>2</v>
      </c>
      <c r="H33" s="156">
        <f t="shared" si="0"/>
        <v>2</v>
      </c>
      <c r="I33" s="148"/>
      <c r="J33" s="148"/>
      <c r="K33" s="71"/>
    </row>
    <row r="34" spans="1:11" x14ac:dyDescent="0.25">
      <c r="A34" s="162">
        <f>IF('Orçamento-base'!A34&gt;0,'Orçamento-base'!A34,"")</f>
        <v>1</v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Ponta abrasiva-55890</v>
      </c>
      <c r="E34" s="182">
        <f>IF('Orçamento-base'!H34&gt;0,'Orçamento-base'!H34,"")</f>
        <v>1</v>
      </c>
      <c r="F34" s="156" t="str">
        <f>IF('Orçamento-base'!I34&gt;0,'Orçamento-base'!I34,"")</f>
        <v>un</v>
      </c>
      <c r="G34" s="174">
        <v>22</v>
      </c>
      <c r="H34" s="156">
        <f t="shared" si="0"/>
        <v>22</v>
      </c>
      <c r="I34" s="148"/>
      <c r="J34" s="148"/>
      <c r="K34" s="71"/>
    </row>
    <row r="35" spans="1:11" x14ac:dyDescent="0.25">
      <c r="A35" s="162">
        <f>IF('Orçamento-base'!A35&gt;0,'Orçamento-base'!A35,"")</f>
        <v>1</v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Disco flap-55853</v>
      </c>
      <c r="E35" s="182">
        <f>IF('Orçamento-base'!H35&gt;0,'Orçamento-base'!H35,"")</f>
        <v>1</v>
      </c>
      <c r="F35" s="156" t="str">
        <f>IF('Orçamento-base'!I35&gt;0,'Orçamento-base'!I35,"")</f>
        <v>un</v>
      </c>
      <c r="G35" s="174">
        <v>23</v>
      </c>
      <c r="H35" s="156">
        <f t="shared" si="0"/>
        <v>23</v>
      </c>
      <c r="I35" s="148"/>
      <c r="J35" s="148"/>
      <c r="K35" s="71"/>
    </row>
    <row r="36" spans="1:11" x14ac:dyDescent="0.25">
      <c r="A36" s="162">
        <f>IF('Orçamento-base'!A36&gt;0,'Orçamento-base'!A36,"")</f>
        <v>1</v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Reparo-49655</v>
      </c>
      <c r="E36" s="182">
        <f>IF('Orçamento-base'!H36&gt;0,'Orçamento-base'!H36,"")</f>
        <v>1</v>
      </c>
      <c r="F36" s="156" t="str">
        <f>IF('Orçamento-base'!I36&gt;0,'Orçamento-base'!I36,"")</f>
        <v>un</v>
      </c>
      <c r="G36" s="174">
        <v>110</v>
      </c>
      <c r="H36" s="156">
        <f t="shared" si="0"/>
        <v>110</v>
      </c>
      <c r="I36" s="148"/>
      <c r="J36" s="148"/>
      <c r="K36" s="71"/>
    </row>
    <row r="37" spans="1:11" x14ac:dyDescent="0.25">
      <c r="A37" s="162">
        <f>IF('Orçamento-base'!A37&gt;0,'Orçamento-base'!A37,"")</f>
        <v>1</v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Ponta ripper-26525</v>
      </c>
      <c r="E37" s="182">
        <f>IF('Orçamento-base'!H37&gt;0,'Orçamento-base'!H37,"")</f>
        <v>1</v>
      </c>
      <c r="F37" s="156" t="str">
        <f>IF('Orçamento-base'!I37&gt;0,'Orçamento-base'!I37,"")</f>
        <v>un</v>
      </c>
      <c r="G37" s="174">
        <v>135</v>
      </c>
      <c r="H37" s="156">
        <f t="shared" si="0"/>
        <v>135</v>
      </c>
      <c r="I37" s="148"/>
      <c r="J37" s="148"/>
      <c r="K37" s="71"/>
    </row>
    <row r="38" spans="1:11" x14ac:dyDescent="0.25">
      <c r="A38" s="162">
        <f>IF('Orçamento-base'!A38&gt;0,'Orçamento-base'!A38,"")</f>
        <v>1</v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Coxins-87488319</v>
      </c>
      <c r="E38" s="182">
        <f>IF('Orçamento-base'!H38&gt;0,'Orçamento-base'!H38,"")</f>
        <v>2</v>
      </c>
      <c r="F38" s="156" t="str">
        <f>IF('Orçamento-base'!I38&gt;0,'Orçamento-base'!I38,"")</f>
        <v>un</v>
      </c>
      <c r="G38" s="174">
        <v>90</v>
      </c>
      <c r="H38" s="156">
        <f t="shared" si="0"/>
        <v>180</v>
      </c>
      <c r="I38" s="148"/>
      <c r="J38" s="148"/>
      <c r="K38" s="71"/>
    </row>
    <row r="39" spans="1:11" x14ac:dyDescent="0.25">
      <c r="A39" s="162">
        <f>IF('Orçamento-base'!A39&gt;0,'Orçamento-base'!A39,"")</f>
        <v>1</v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Coxins-87488318</v>
      </c>
      <c r="E39" s="182">
        <f>IF('Orçamento-base'!H39&gt;0,'Orçamento-base'!H39,"")</f>
        <v>2</v>
      </c>
      <c r="F39" s="156" t="str">
        <f>IF('Orçamento-base'!I39&gt;0,'Orçamento-base'!I39,"")</f>
        <v>un</v>
      </c>
      <c r="G39" s="174">
        <v>105</v>
      </c>
      <c r="H39" s="156">
        <f t="shared" si="0"/>
        <v>210</v>
      </c>
      <c r="I39" s="148"/>
      <c r="J39" s="148"/>
      <c r="K39" s="71"/>
    </row>
    <row r="40" spans="1:11" x14ac:dyDescent="0.25">
      <c r="A40" s="162">
        <f>IF('Orçamento-base'!A40&gt;0,'Orçamento-base'!A40,"")</f>
        <v>1</v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Anel borracha-2140</v>
      </c>
      <c r="E40" s="182">
        <f>IF('Orçamento-base'!H40&gt;0,'Orçamento-base'!H40,"")</f>
        <v>2</v>
      </c>
      <c r="F40" s="156" t="str">
        <f>IF('Orçamento-base'!I40&gt;0,'Orçamento-base'!I40,"")</f>
        <v>un</v>
      </c>
      <c r="G40" s="174">
        <v>2</v>
      </c>
      <c r="H40" s="156">
        <f t="shared" si="0"/>
        <v>4</v>
      </c>
      <c r="I40" s="148"/>
      <c r="J40" s="148"/>
      <c r="K40" s="71"/>
    </row>
    <row r="41" spans="1:11" x14ac:dyDescent="0.25">
      <c r="A41" s="162">
        <f>IF('Orçamento-base'!A41&gt;0,'Orçamento-base'!A41,"")</f>
        <v>1</v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Amortecedor-68319</v>
      </c>
      <c r="E41" s="182">
        <f>IF('Orçamento-base'!H41&gt;0,'Orçamento-base'!H41,"")</f>
        <v>2</v>
      </c>
      <c r="F41" s="156" t="str">
        <f>IF('Orçamento-base'!I41&gt;0,'Orçamento-base'!I41,"")</f>
        <v>un</v>
      </c>
      <c r="G41" s="174">
        <v>135</v>
      </c>
      <c r="H41" s="156">
        <f t="shared" si="0"/>
        <v>270</v>
      </c>
      <c r="I41" s="148"/>
      <c r="J41" s="148"/>
      <c r="K41" s="71"/>
    </row>
    <row r="42" spans="1:11" x14ac:dyDescent="0.25">
      <c r="A42" s="162">
        <f>IF('Orçamento-base'!A42&gt;0,'Orçamento-base'!A42,"")</f>
        <v>1</v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Jogo reparo-68063</v>
      </c>
      <c r="E42" s="182">
        <f>IF('Orçamento-base'!H42&gt;0,'Orçamento-base'!H42,"")</f>
        <v>1</v>
      </c>
      <c r="F42" s="156" t="str">
        <f>IF('Orçamento-base'!I42&gt;0,'Orçamento-base'!I42,"")</f>
        <v>un</v>
      </c>
      <c r="G42" s="174">
        <v>100</v>
      </c>
      <c r="H42" s="156">
        <f t="shared" si="0"/>
        <v>100</v>
      </c>
      <c r="I42" s="148"/>
      <c r="J42" s="148"/>
      <c r="K42" s="71"/>
    </row>
    <row r="43" spans="1:11" x14ac:dyDescent="0.25">
      <c r="A43" s="162">
        <f>IF('Orçamento-base'!A43&gt;0,'Orçamento-base'!A43,"")</f>
        <v>1</v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Haste-1"</v>
      </c>
      <c r="E43" s="182">
        <f>IF('Orçamento-base'!H43&gt;0,'Orçamento-base'!H43,"")</f>
        <v>0.5</v>
      </c>
      <c r="F43" s="156" t="str">
        <f>IF('Orçamento-base'!I43&gt;0,'Orçamento-base'!I43,"")</f>
        <v>m</v>
      </c>
      <c r="G43" s="174">
        <v>220</v>
      </c>
      <c r="H43" s="156">
        <f t="shared" si="0"/>
        <v>110</v>
      </c>
      <c r="I43" s="148"/>
      <c r="J43" s="148"/>
      <c r="K43" s="71"/>
    </row>
    <row r="44" spans="1:11" x14ac:dyDescent="0.25">
      <c r="A44" s="162">
        <f>IF('Orçamento-base'!A44&gt;0,'Orçamento-base'!A44,"")</f>
        <v>1</v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Haste cromada-54mm</v>
      </c>
      <c r="E44" s="182">
        <f>IF('Orçamento-base'!H44&gt;0,'Orçamento-base'!H44,"")</f>
        <v>0.42</v>
      </c>
      <c r="F44" s="156" t="str">
        <f>IF('Orçamento-base'!I44&gt;0,'Orçamento-base'!I44,"")</f>
        <v>m</v>
      </c>
      <c r="G44" s="174">
        <v>1200</v>
      </c>
      <c r="H44" s="156">
        <f t="shared" si="0"/>
        <v>504</v>
      </c>
      <c r="I44" s="148"/>
      <c r="J44" s="148"/>
      <c r="K44" s="71"/>
    </row>
    <row r="45" spans="1:11" x14ac:dyDescent="0.25">
      <c r="A45" s="162">
        <f>IF('Orçamento-base'!A45&gt;0,'Orçamento-base'!A45,"")</f>
        <v>1</v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Reparo cilindro estabelizador-44213</v>
      </c>
      <c r="E45" s="182">
        <f>IF('Orçamento-base'!H45&gt;0,'Orçamento-base'!H45,"")</f>
        <v>1</v>
      </c>
      <c r="F45" s="156" t="str">
        <f>IF('Orçamento-base'!I45&gt;0,'Orçamento-base'!I45,"")</f>
        <v>un</v>
      </c>
      <c r="G45" s="174">
        <v>580</v>
      </c>
      <c r="H45" s="156">
        <f t="shared" si="0"/>
        <v>580</v>
      </c>
      <c r="I45" s="148"/>
      <c r="J45" s="148"/>
      <c r="K45" s="71"/>
    </row>
    <row r="46" spans="1:11" x14ac:dyDescent="0.25">
      <c r="A46" s="162">
        <f>IF('Orçamento-base'!A46&gt;0,'Orçamento-base'!A46,"")</f>
        <v>1</v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Mão de obra</v>
      </c>
      <c r="E46" s="182">
        <f>IF('Orçamento-base'!H46&gt;0,'Orçamento-base'!H46,"")</f>
        <v>1</v>
      </c>
      <c r="F46" s="156" t="str">
        <f>IF('Orçamento-base'!I46&gt;0,'Orçamento-base'!I46,"")</f>
        <v>un</v>
      </c>
      <c r="G46" s="174">
        <v>14100</v>
      </c>
      <c r="H46" s="156">
        <f t="shared" si="0"/>
        <v>14100</v>
      </c>
      <c r="I46" s="148"/>
      <c r="J46" s="148"/>
      <c r="K46" s="71"/>
    </row>
    <row r="47" spans="1:11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1</v>
      </c>
      <c r="D47" s="156" t="str">
        <f>IF('Orçamento-base'!G47&gt;0,'Orçamento-base'!G47,"")</f>
        <v>Válvula de ar de segurança</v>
      </c>
      <c r="E47" s="182">
        <f>IF('Orçamento-base'!H47&gt;0,'Orçamento-base'!H47,"")</f>
        <v>1</v>
      </c>
      <c r="F47" s="156" t="str">
        <f>IF('Orçamento-base'!I47&gt;0,'Orçamento-base'!I47,"")</f>
        <v>un</v>
      </c>
      <c r="G47" s="174">
        <v>2500</v>
      </c>
      <c r="H47" s="156">
        <f t="shared" si="0"/>
        <v>2500</v>
      </c>
      <c r="I47" s="148"/>
      <c r="J47" s="148"/>
      <c r="K47" s="71"/>
    </row>
    <row r="48" spans="1:11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</v>
      </c>
      <c r="D48" s="156" t="str">
        <f>IF('Orçamento-base'!G48&gt;0,'Orçamento-base'!G48,"")</f>
        <v>Radiador do motor</v>
      </c>
      <c r="E48" s="182">
        <f>IF('Orçamento-base'!H48&gt;0,'Orçamento-base'!H48,"")</f>
        <v>1</v>
      </c>
      <c r="F48" s="156" t="str">
        <f>IF('Orçamento-base'!I48&gt;0,'Orçamento-base'!I48,"")</f>
        <v>un</v>
      </c>
      <c r="G48" s="174">
        <v>3400</v>
      </c>
      <c r="H48" s="156">
        <f t="shared" si="0"/>
        <v>3400</v>
      </c>
      <c r="I48" s="148"/>
      <c r="J48" s="148"/>
      <c r="K48" s="71"/>
    </row>
    <row r="49" spans="1:11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</v>
      </c>
      <c r="D49" s="156" t="str">
        <f>IF('Orçamento-base'!G49&gt;0,'Orçamento-base'!G49,"")</f>
        <v>Ventilador do motor</v>
      </c>
      <c r="E49" s="182">
        <f>IF('Orçamento-base'!H49&gt;0,'Orçamento-base'!H49,"")</f>
        <v>1</v>
      </c>
      <c r="F49" s="156" t="str">
        <f>IF('Orçamento-base'!I49&gt;0,'Orçamento-base'!I49,"")</f>
        <v>un</v>
      </c>
      <c r="G49" s="174">
        <v>1250</v>
      </c>
      <c r="H49" s="156">
        <f t="shared" si="0"/>
        <v>1250</v>
      </c>
      <c r="I49" s="148"/>
      <c r="J49" s="148"/>
      <c r="K49" s="71"/>
    </row>
    <row r="50" spans="1:11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4</v>
      </c>
      <c r="D50" s="156" t="str">
        <f>IF('Orçamento-base'!G50&gt;0,'Orçamento-base'!G50,"")</f>
        <v>Conjunto freio motor</v>
      </c>
      <c r="E50" s="182">
        <f>IF('Orçamento-base'!H50&gt;0,'Orçamento-base'!H50,"")</f>
        <v>1</v>
      </c>
      <c r="F50" s="156" t="str">
        <f>IF('Orçamento-base'!I50&gt;0,'Orçamento-base'!I50,"")</f>
        <v>un</v>
      </c>
      <c r="G50" s="174">
        <v>820</v>
      </c>
      <c r="H50" s="156">
        <f t="shared" si="0"/>
        <v>820</v>
      </c>
      <c r="I50" s="148"/>
      <c r="J50" s="148"/>
      <c r="K50" s="71"/>
    </row>
    <row r="51" spans="1:11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5</v>
      </c>
      <c r="D51" s="156" t="str">
        <f>IF('Orçamento-base'!G51&gt;0,'Orçamento-base'!G51,"")</f>
        <v>Mangueira radiador superior</v>
      </c>
      <c r="E51" s="182">
        <f>IF('Orçamento-base'!H51&gt;0,'Orçamento-base'!H51,"")</f>
        <v>1</v>
      </c>
      <c r="F51" s="156" t="str">
        <f>IF('Orçamento-base'!I51&gt;0,'Orçamento-base'!I51,"")</f>
        <v>un</v>
      </c>
      <c r="G51" s="174">
        <v>600</v>
      </c>
      <c r="H51" s="156">
        <f t="shared" si="0"/>
        <v>600</v>
      </c>
      <c r="I51" s="148"/>
      <c r="J51" s="148"/>
      <c r="K51" s="71"/>
    </row>
    <row r="52" spans="1:11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6</v>
      </c>
      <c r="D52" s="156" t="str">
        <f>IF('Orçamento-base'!G52&gt;0,'Orçamento-base'!G52,"")</f>
        <v>Mangueira radiador inferior</v>
      </c>
      <c r="E52" s="182">
        <f>IF('Orçamento-base'!H52&gt;0,'Orçamento-base'!H52,"")</f>
        <v>1</v>
      </c>
      <c r="F52" s="156" t="str">
        <f>IF('Orçamento-base'!I52&gt;0,'Orçamento-base'!I52,"")</f>
        <v>un</v>
      </c>
      <c r="G52" s="174">
        <v>400</v>
      </c>
      <c r="H52" s="156">
        <f t="shared" si="0"/>
        <v>400</v>
      </c>
      <c r="I52" s="148"/>
      <c r="J52" s="148"/>
      <c r="K52" s="71"/>
    </row>
    <row r="53" spans="1:11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7</v>
      </c>
      <c r="D53" s="156" t="str">
        <f>IF('Orçamento-base'!G53&gt;0,'Orçamento-base'!G53,"")</f>
        <v>Mangueira do cooler</v>
      </c>
      <c r="E53" s="182">
        <f>IF('Orçamento-base'!H53&gt;0,'Orçamento-base'!H53,"")</f>
        <v>1</v>
      </c>
      <c r="F53" s="156" t="str">
        <f>IF('Orçamento-base'!I53&gt;0,'Orçamento-base'!I53,"")</f>
        <v>un</v>
      </c>
      <c r="G53" s="174">
        <v>420</v>
      </c>
      <c r="H53" s="156">
        <f t="shared" si="0"/>
        <v>420</v>
      </c>
      <c r="I53" s="148"/>
      <c r="J53" s="148"/>
      <c r="K53" s="71"/>
    </row>
    <row r="54" spans="1:11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8</v>
      </c>
      <c r="D54" s="156" t="str">
        <f>IF('Orçamento-base'!G54&gt;0,'Orçamento-base'!G54,"")</f>
        <v>Sensor do nível de água</v>
      </c>
      <c r="E54" s="182">
        <f>IF('Orçamento-base'!H54&gt;0,'Orçamento-base'!H54,"")</f>
        <v>1</v>
      </c>
      <c r="F54" s="156" t="str">
        <f>IF('Orçamento-base'!I54&gt;0,'Orçamento-base'!I54,"")</f>
        <v>un</v>
      </c>
      <c r="G54" s="174">
        <v>600</v>
      </c>
      <c r="H54" s="156">
        <f t="shared" si="0"/>
        <v>600</v>
      </c>
      <c r="I54" s="148"/>
      <c r="J54" s="148"/>
      <c r="K54" s="71"/>
    </row>
    <row r="55" spans="1:11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9</v>
      </c>
      <c r="D55" s="156" t="str">
        <f>IF('Orçamento-base'!G55&gt;0,'Orçamento-base'!G55,"")</f>
        <v>Pedal do acelerador</v>
      </c>
      <c r="E55" s="182">
        <f>IF('Orçamento-base'!H55&gt;0,'Orçamento-base'!H55,"")</f>
        <v>1</v>
      </c>
      <c r="F55" s="156" t="str">
        <f>IF('Orçamento-base'!I55&gt;0,'Orçamento-base'!I55,"")</f>
        <v>un</v>
      </c>
      <c r="G55" s="174">
        <v>710</v>
      </c>
      <c r="H55" s="156">
        <f t="shared" si="0"/>
        <v>710</v>
      </c>
      <c r="I55" s="148"/>
      <c r="J55" s="148"/>
      <c r="K55" s="71"/>
    </row>
    <row r="56" spans="1:11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10</v>
      </c>
      <c r="D56" s="156" t="str">
        <f>IF('Orçamento-base'!G56&gt;0,'Orçamento-base'!G56,"")</f>
        <v>Filtro do diesel</v>
      </c>
      <c r="E56" s="182">
        <f>IF('Orçamento-base'!H56&gt;0,'Orçamento-base'!H56,"")</f>
        <v>1</v>
      </c>
      <c r="F56" s="156" t="str">
        <f>IF('Orçamento-base'!I56&gt;0,'Orçamento-base'!I56,"")</f>
        <v>un</v>
      </c>
      <c r="G56" s="174">
        <v>100</v>
      </c>
      <c r="H56" s="156">
        <f t="shared" si="0"/>
        <v>100</v>
      </c>
      <c r="I56" s="148"/>
      <c r="J56" s="148"/>
      <c r="K56" s="71"/>
    </row>
    <row r="57" spans="1:11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11</v>
      </c>
      <c r="D57" s="156" t="str">
        <f>IF('Orçamento-base'!G57&gt;0,'Orçamento-base'!G57,"")</f>
        <v>Mão de obra na recuperação e conserto</v>
      </c>
      <c r="E57" s="182">
        <f>IF('Orçamento-base'!H57&gt;0,'Orçamento-base'!H57,"")</f>
        <v>1</v>
      </c>
      <c r="F57" s="156" t="str">
        <f>IF('Orçamento-base'!I57&gt;0,'Orçamento-base'!I57,"")</f>
        <v>un</v>
      </c>
      <c r="G57" s="174">
        <v>3850</v>
      </c>
      <c r="H57" s="156">
        <f t="shared" si="0"/>
        <v>3850</v>
      </c>
      <c r="I57" s="148"/>
      <c r="J57" s="148"/>
      <c r="K57" s="71"/>
    </row>
    <row r="58" spans="1:11" x14ac:dyDescent="0.25">
      <c r="A58" s="162">
        <f>IF('Orçamento-base'!A58&gt;0,'Orçamento-base'!A58,"")</f>
        <v>2</v>
      </c>
      <c r="B58" s="162">
        <f>'Orçamento-base'!B58</f>
        <v>47</v>
      </c>
      <c r="C58" s="162">
        <f>IF('Orçamento-base'!C58&gt;0,'Orçamento-base'!C58,"")</f>
        <v>12</v>
      </c>
      <c r="D58" s="156" t="str">
        <f>IF('Orçamento-base'!G58&gt;0,'Orçamento-base'!G58,"")</f>
        <v>Mão de obra para recuperação do radiador cooler</v>
      </c>
      <c r="E58" s="182">
        <f>IF('Orçamento-base'!H58&gt;0,'Orçamento-base'!H58,"")</f>
        <v>1</v>
      </c>
      <c r="F58" s="156" t="str">
        <f>IF('Orçamento-base'!I58&gt;0,'Orçamento-base'!I58,"")</f>
        <v>un</v>
      </c>
      <c r="G58" s="174">
        <v>400</v>
      </c>
      <c r="H58" s="156">
        <f t="shared" si="0"/>
        <v>400</v>
      </c>
      <c r="I58" s="148"/>
      <c r="J58" s="148"/>
      <c r="K58" s="71"/>
    </row>
    <row r="59" spans="1:11" x14ac:dyDescent="0.25">
      <c r="A59" s="162">
        <f>IF('Orçamento-base'!A59&gt;0,'Orçamento-base'!A59,"")</f>
        <v>2</v>
      </c>
      <c r="B59" s="162">
        <f>'Orçamento-base'!B59</f>
        <v>48</v>
      </c>
      <c r="C59" s="162">
        <f>IF('Orçamento-base'!C59&gt;0,'Orçamento-base'!C59,"")</f>
        <v>13</v>
      </c>
      <c r="D59" s="156" t="str">
        <f>IF('Orçamento-base'!G59&gt;0,'Orçamento-base'!G59,"")</f>
        <v>Mão de obra na recuperação e conserto do chicote elétrico</v>
      </c>
      <c r="E59" s="182">
        <f>IF('Orçamento-base'!H59&gt;0,'Orçamento-base'!H59,"")</f>
        <v>1</v>
      </c>
      <c r="F59" s="156" t="str">
        <f>IF('Orçamento-base'!I59&gt;0,'Orçamento-base'!I59,"")</f>
        <v>un</v>
      </c>
      <c r="G59" s="174">
        <v>1500</v>
      </c>
      <c r="H59" s="156">
        <f>IFERROR(IF(E59*G59&lt;&gt;0,ROUND(ROUND(E59,4)*ROUND(G59,4),2),""),"")</f>
        <v>1500</v>
      </c>
      <c r="I59" s="148"/>
      <c r="J59" s="148"/>
      <c r="K59" s="71"/>
    </row>
    <row r="60" spans="1:11" x14ac:dyDescent="0.25">
      <c r="A60" s="162">
        <f>IF('Orçamento-base'!A60&gt;0,'Orçamento-base'!A60,"")</f>
        <v>2</v>
      </c>
      <c r="B60" s="162">
        <f>'Orçamento-base'!B60</f>
        <v>49</v>
      </c>
      <c r="C60" s="162">
        <f>IF('Orçamento-base'!C60&gt;0,'Orçamento-base'!C60,"")</f>
        <v>14</v>
      </c>
      <c r="D60" s="156" t="str">
        <f>IF('Orçamento-base'!G60&gt;0,'Orçamento-base'!G60,"")</f>
        <v>Mão de obra no conserto e reforma da bomba de alta pressão</v>
      </c>
      <c r="E60" s="182">
        <f>IF('Orçamento-base'!H60&gt;0,'Orçamento-base'!H60,"")</f>
        <v>1</v>
      </c>
      <c r="F60" s="156" t="str">
        <f>IF('Orçamento-base'!I60&gt;0,'Orçamento-base'!I60,"")</f>
        <v>un</v>
      </c>
      <c r="G60" s="174">
        <v>2900</v>
      </c>
      <c r="H60" s="156">
        <f t="shared" ref="H60:H64" si="1">IFERROR(IF(E60*G60&lt;&gt;0,ROUND(ROUND(E60,4)*ROUND(G60,4),2),""),"")</f>
        <v>2900</v>
      </c>
      <c r="I60" s="148"/>
      <c r="J60" s="148"/>
      <c r="K60" s="71"/>
    </row>
    <row r="61" spans="1:11" x14ac:dyDescent="0.25">
      <c r="A61" s="162">
        <f>IF('Orçamento-base'!A61&gt;0,'Orçamento-base'!A61,"")</f>
        <v>2</v>
      </c>
      <c r="B61" s="162">
        <f>'Orçamento-base'!B61</f>
        <v>50</v>
      </c>
      <c r="C61" s="162">
        <f>IF('Orçamento-base'!C61&gt;0,'Orçamento-base'!C61,"")</f>
        <v>15</v>
      </c>
      <c r="D61" s="156" t="str">
        <f>IF('Orçamento-base'!G61&gt;0,'Orçamento-base'!G61,"")</f>
        <v>Mão de obra no conserto e substituição das demais peças</v>
      </c>
      <c r="E61" s="182">
        <f>IF('Orçamento-base'!H61&gt;0,'Orçamento-base'!H61,"")</f>
        <v>1</v>
      </c>
      <c r="F61" s="156" t="str">
        <f>IF('Orçamento-base'!I61&gt;0,'Orçamento-base'!I61,"")</f>
        <v>un</v>
      </c>
      <c r="G61" s="174">
        <v>1800</v>
      </c>
      <c r="H61" s="156">
        <f t="shared" si="1"/>
        <v>1800</v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2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1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2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1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2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1"/>
        <v/>
      </c>
      <c r="I64" s="148"/>
      <c r="J64" s="148"/>
      <c r="K64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2021-06-09T16:51:13Z</cp:lastPrinted>
  <dcterms:created xsi:type="dcterms:W3CDTF">2014-12-09T12:52:40Z</dcterms:created>
  <dcterms:modified xsi:type="dcterms:W3CDTF">2021-06-18T14:24:43Z</dcterms:modified>
</cp:coreProperties>
</file>