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CONCORRENCIA Nº 07-2024 piso Ginásio\DOC. ENGENHARIA\"/>
    </mc:Choice>
  </mc:AlternateContent>
  <xr:revisionPtr revIDLastSave="0" documentId="13_ncr:1_{350FA70E-DB01-4537-9AD4-FF793B7B9118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externalReferences>
    <externalReference r:id="rId7"/>
  </externalReferences>
  <definedNames>
    <definedName name="_xlnm._FilterDatabase" localSheetId="3" hidden="1">'Pesquisa Familia e Subfamilia'!$A$1:$E$3482</definedName>
    <definedName name="_xlnm.Database">TEXT(Import.DataBase,"mm-aaaa")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Import.DataBase">[1]DADOS!$A$38</definedName>
    <definedName name="Modalidades">base!$K$1:$K$22</definedName>
    <definedName name="PO.CustoUnitario">ROUND('Orçamento-base'!$Q1,15-13*'Orçamento-base'!$X$4)</definedName>
    <definedName name="Referencia.Descricao">IF(ISNUMBER([1]PO!linhaSINAPIxls),INDEX(INDIRECT("'[Referência "&amp;_xlnm.Database&amp;".xls]Banco'!$b:$g"),[1]PO!linhaSINAPIxls,3),"")</definedName>
    <definedName name="Referencia.Unidade">IF(ISNUMBER([1]PO!linhaSINAPIxls),INDEX(INDIRECT("'[Referência "&amp;_xlnm.Database&amp;".xls]Banco'!$b:$g"),[1]PO!linhaSINAPIxls,4),"")</definedName>
    <definedName name="TipoOrçamento">"BASE"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C14" i="6"/>
  <c r="D14" i="6"/>
  <c r="E14" i="6"/>
  <c r="F14" i="6"/>
  <c r="H14" i="6"/>
  <c r="A15" i="6"/>
  <c r="C15" i="6"/>
  <c r="D15" i="6"/>
  <c r="E15" i="6"/>
  <c r="H15" i="6" s="1"/>
  <c r="F15" i="6"/>
  <c r="A16" i="6"/>
  <c r="C16" i="6"/>
  <c r="D16" i="6"/>
  <c r="E16" i="6"/>
  <c r="H16" i="6" s="1"/>
  <c r="F16" i="6"/>
  <c r="A17" i="6"/>
  <c r="C17" i="6"/>
  <c r="D17" i="6"/>
  <c r="E17" i="6"/>
  <c r="F17" i="6"/>
  <c r="H17" i="6"/>
  <c r="A18" i="6"/>
  <c r="C18" i="6"/>
  <c r="D18" i="6"/>
  <c r="E18" i="6"/>
  <c r="F18" i="6"/>
  <c r="H18" i="6"/>
  <c r="A19" i="6"/>
  <c r="C19" i="6"/>
  <c r="D19" i="6"/>
  <c r="E19" i="6"/>
  <c r="H19" i="6" s="1"/>
  <c r="F19" i="6"/>
  <c r="A20" i="6"/>
  <c r="C20" i="6"/>
  <c r="D20" i="6"/>
  <c r="E20" i="6"/>
  <c r="H20" i="6" s="1"/>
  <c r="F20" i="6"/>
  <c r="A21" i="6"/>
  <c r="C21" i="6"/>
  <c r="D21" i="6"/>
  <c r="E21" i="6"/>
  <c r="F21" i="6"/>
  <c r="H21" i="6"/>
  <c r="A22" i="6"/>
  <c r="C22" i="6"/>
  <c r="D22" i="6"/>
  <c r="E22" i="6"/>
  <c r="F22" i="6"/>
  <c r="H22" i="6"/>
  <c r="A23" i="6"/>
  <c r="C23" i="6"/>
  <c r="D23" i="6"/>
  <c r="E23" i="6"/>
  <c r="H23" i="6" s="1"/>
  <c r="F23" i="6"/>
  <c r="A24" i="6"/>
  <c r="C24" i="6"/>
  <c r="D24" i="6"/>
  <c r="E24" i="6"/>
  <c r="H24" i="6" s="1"/>
  <c r="F24" i="6"/>
  <c r="A25" i="6"/>
  <c r="C25" i="6"/>
  <c r="D25" i="6"/>
  <c r="E25" i="6"/>
  <c r="F25" i="6"/>
  <c r="H25" i="6"/>
  <c r="A26" i="6"/>
  <c r="C26" i="6"/>
  <c r="D26" i="6"/>
  <c r="E26" i="6"/>
  <c r="F26" i="6"/>
  <c r="H26" i="6"/>
  <c r="A27" i="6"/>
  <c r="C27" i="6"/>
  <c r="D27" i="6"/>
  <c r="E27" i="6"/>
  <c r="H27" i="6" s="1"/>
  <c r="F27" i="6"/>
  <c r="A28" i="6"/>
  <c r="C28" i="6"/>
  <c r="D28" i="6"/>
  <c r="E28" i="6"/>
  <c r="H28" i="6" s="1"/>
  <c r="F28" i="6"/>
  <c r="A29" i="6"/>
  <c r="C29" i="6"/>
  <c r="D29" i="6"/>
  <c r="E29" i="6"/>
  <c r="F29" i="6"/>
  <c r="H29" i="6"/>
  <c r="A30" i="6"/>
  <c r="C30" i="6"/>
  <c r="D30" i="6"/>
  <c r="E30" i="6"/>
  <c r="F30" i="6"/>
  <c r="H30" i="6"/>
  <c r="A31" i="6"/>
  <c r="C31" i="6"/>
  <c r="D31" i="6"/>
  <c r="E31" i="6"/>
  <c r="H31" i="6" s="1"/>
  <c r="F31" i="6"/>
  <c r="A32" i="6"/>
  <c r="C32" i="6"/>
  <c r="D32" i="6"/>
  <c r="E32" i="6"/>
  <c r="H32" i="6" s="1"/>
  <c r="F32" i="6"/>
  <c r="A33" i="6"/>
  <c r="C33" i="6"/>
  <c r="D33" i="6"/>
  <c r="E33" i="6"/>
  <c r="F33" i="6"/>
  <c r="H33" i="6"/>
  <c r="A34" i="6"/>
  <c r="C34" i="6"/>
  <c r="D34" i="6"/>
  <c r="E34" i="6"/>
  <c r="F34" i="6"/>
  <c r="H34" i="6"/>
  <c r="A35" i="6"/>
  <c r="C35" i="6"/>
  <c r="D35" i="6"/>
  <c r="E35" i="6"/>
  <c r="H35" i="6" s="1"/>
  <c r="F35" i="6"/>
  <c r="A36" i="6"/>
  <c r="C36" i="6"/>
  <c r="D36" i="6"/>
  <c r="E36" i="6"/>
  <c r="H36" i="6" s="1"/>
  <c r="F36" i="6"/>
  <c r="A37" i="6"/>
  <c r="C37" i="6"/>
  <c r="D37" i="6"/>
  <c r="E37" i="6"/>
  <c r="F37" i="6"/>
  <c r="H37" i="6"/>
  <c r="A38" i="6"/>
  <c r="C38" i="6"/>
  <c r="D38" i="6"/>
  <c r="E38" i="6"/>
  <c r="F38" i="6"/>
  <c r="H38" i="6"/>
  <c r="A39" i="6"/>
  <c r="C39" i="6"/>
  <c r="D39" i="6"/>
  <c r="E39" i="6"/>
  <c r="H39" i="6" s="1"/>
  <c r="F39" i="6"/>
  <c r="A40" i="6"/>
  <c r="C40" i="6"/>
  <c r="D40" i="6"/>
  <c r="E40" i="6"/>
  <c r="H40" i="6" s="1"/>
  <c r="F40" i="6"/>
  <c r="A41" i="6"/>
  <c r="C41" i="6"/>
  <c r="D41" i="6"/>
  <c r="E41" i="6"/>
  <c r="F41" i="6"/>
  <c r="H41" i="6"/>
  <c r="A42" i="6"/>
  <c r="C42" i="6"/>
  <c r="D42" i="6"/>
  <c r="E42" i="6"/>
  <c r="F42" i="6"/>
  <c r="H42" i="6"/>
  <c r="A43" i="6"/>
  <c r="C43" i="6"/>
  <c r="D43" i="6"/>
  <c r="E43" i="6"/>
  <c r="H43" i="6" s="1"/>
  <c r="F43" i="6"/>
  <c r="A44" i="6"/>
  <c r="C44" i="6"/>
  <c r="D44" i="6"/>
  <c r="E44" i="6"/>
  <c r="H44" i="6" s="1"/>
  <c r="F44" i="6"/>
  <c r="A45" i="6"/>
  <c r="C45" i="6"/>
  <c r="D45" i="6"/>
  <c r="E45" i="6"/>
  <c r="F45" i="6"/>
  <c r="H45" i="6"/>
  <c r="A46" i="6"/>
  <c r="C46" i="6"/>
  <c r="D46" i="6"/>
  <c r="E46" i="6"/>
  <c r="F46" i="6"/>
  <c r="H46" i="6"/>
  <c r="A47" i="6"/>
  <c r="C47" i="6"/>
  <c r="D47" i="6"/>
  <c r="E47" i="6"/>
  <c r="H47" i="6" s="1"/>
  <c r="F47" i="6"/>
  <c r="A48" i="6"/>
  <c r="C48" i="6"/>
  <c r="D48" i="6"/>
  <c r="E48" i="6"/>
  <c r="H48" i="6" s="1"/>
  <c r="F48" i="6"/>
  <c r="A49" i="6"/>
  <c r="C49" i="6"/>
  <c r="D49" i="6"/>
  <c r="E49" i="6"/>
  <c r="F49" i="6"/>
  <c r="H49" i="6"/>
  <c r="A50" i="6"/>
  <c r="C50" i="6"/>
  <c r="D50" i="6"/>
  <c r="E50" i="6"/>
  <c r="F50" i="6"/>
  <c r="H50" i="6"/>
  <c r="A51" i="6"/>
  <c r="C51" i="6"/>
  <c r="D51" i="6"/>
  <c r="E51" i="6"/>
  <c r="H51" i="6" s="1"/>
  <c r="F51" i="6"/>
  <c r="A52" i="6"/>
  <c r="C52" i="6"/>
  <c r="D52" i="6"/>
  <c r="E52" i="6"/>
  <c r="H52" i="6" s="1"/>
  <c r="F52" i="6"/>
  <c r="A53" i="6"/>
  <c r="C53" i="6"/>
  <c r="D53" i="6"/>
  <c r="E53" i="6"/>
  <c r="F53" i="6"/>
  <c r="H53" i="6"/>
  <c r="A54" i="6"/>
  <c r="C54" i="6"/>
  <c r="D54" i="6"/>
  <c r="E54" i="6"/>
  <c r="F54" i="6"/>
  <c r="H54" i="6"/>
  <c r="A55" i="6"/>
  <c r="C55" i="6"/>
  <c r="D55" i="6"/>
  <c r="E55" i="6"/>
  <c r="H55" i="6" s="1"/>
  <c r="F55" i="6"/>
  <c r="A56" i="6"/>
  <c r="C56" i="6"/>
  <c r="D56" i="6"/>
  <c r="E56" i="6"/>
  <c r="H56" i="6" s="1"/>
  <c r="F56" i="6"/>
  <c r="A57" i="6"/>
  <c r="C57" i="6"/>
  <c r="D57" i="6"/>
  <c r="E57" i="6"/>
  <c r="F57" i="6"/>
  <c r="H57" i="6"/>
  <c r="A58" i="6"/>
  <c r="C58" i="6"/>
  <c r="D58" i="6"/>
  <c r="E58" i="6"/>
  <c r="F58" i="6"/>
  <c r="H58" i="6"/>
  <c r="A59" i="6"/>
  <c r="C59" i="6"/>
  <c r="D59" i="6"/>
  <c r="E59" i="6"/>
  <c r="H59" i="6" s="1"/>
  <c r="F59" i="6"/>
  <c r="A60" i="6"/>
  <c r="C60" i="6"/>
  <c r="D60" i="6"/>
  <c r="E60" i="6"/>
  <c r="H60" i="6" s="1"/>
  <c r="F60" i="6"/>
  <c r="A61" i="6"/>
  <c r="C61" i="6"/>
  <c r="D61" i="6"/>
  <c r="E61" i="6"/>
  <c r="F61" i="6"/>
  <c r="H61" i="6"/>
  <c r="A62" i="6"/>
  <c r="C62" i="6"/>
  <c r="D62" i="6"/>
  <c r="E62" i="6"/>
  <c r="F62" i="6"/>
  <c r="H62" i="6"/>
  <c r="A63" i="6"/>
  <c r="C63" i="6"/>
  <c r="D63" i="6"/>
  <c r="E63" i="6"/>
  <c r="H63" i="6" s="1"/>
  <c r="F63" i="6"/>
  <c r="A64" i="6"/>
  <c r="C64" i="6"/>
  <c r="D64" i="6"/>
  <c r="E64" i="6"/>
  <c r="H64" i="6" s="1"/>
  <c r="F64" i="6"/>
  <c r="A65" i="6"/>
  <c r="C65" i="6"/>
  <c r="D65" i="6"/>
  <c r="E65" i="6"/>
  <c r="F65" i="6"/>
  <c r="H65" i="6"/>
  <c r="A66" i="6"/>
  <c r="C66" i="6"/>
  <c r="D66" i="6"/>
  <c r="E66" i="6"/>
  <c r="F66" i="6"/>
  <c r="H66" i="6"/>
  <c r="A67" i="6"/>
  <c r="C67" i="6"/>
  <c r="D67" i="6"/>
  <c r="E67" i="6"/>
  <c r="H67" i="6" s="1"/>
  <c r="F67" i="6"/>
  <c r="A68" i="6"/>
  <c r="C68" i="6"/>
  <c r="D68" i="6"/>
  <c r="E68" i="6"/>
  <c r="H68" i="6" s="1"/>
  <c r="F68" i="6"/>
  <c r="A69" i="6"/>
  <c r="C69" i="6"/>
  <c r="D69" i="6"/>
  <c r="E69" i="6"/>
  <c r="F69" i="6"/>
  <c r="H69" i="6"/>
  <c r="A70" i="6"/>
  <c r="C70" i="6"/>
  <c r="D70" i="6"/>
  <c r="E70" i="6"/>
  <c r="F70" i="6"/>
  <c r="H70" i="6"/>
  <c r="A71" i="6"/>
  <c r="C71" i="6"/>
  <c r="D71" i="6"/>
  <c r="E71" i="6"/>
  <c r="H71" i="6" s="1"/>
  <c r="F71" i="6"/>
  <c r="A72" i="6"/>
  <c r="C72" i="6"/>
  <c r="D72" i="6"/>
  <c r="E72" i="6"/>
  <c r="H72" i="6" s="1"/>
  <c r="F72" i="6"/>
  <c r="A73" i="6"/>
  <c r="C73" i="6"/>
  <c r="D73" i="6"/>
  <c r="E73" i="6"/>
  <c r="F73" i="6"/>
  <c r="H73" i="6"/>
  <c r="A74" i="6"/>
  <c r="C74" i="6"/>
  <c r="D74" i="6"/>
  <c r="E74" i="6"/>
  <c r="F74" i="6"/>
  <c r="H74" i="6"/>
  <c r="A75" i="6"/>
  <c r="C75" i="6"/>
  <c r="D75" i="6"/>
  <c r="E75" i="6"/>
  <c r="H75" i="6" s="1"/>
  <c r="F75" i="6"/>
  <c r="A76" i="6"/>
  <c r="C76" i="6"/>
  <c r="D76" i="6"/>
  <c r="E76" i="6"/>
  <c r="H76" i="6" s="1"/>
  <c r="F76" i="6"/>
  <c r="A77" i="6"/>
  <c r="C77" i="6"/>
  <c r="D77" i="6"/>
  <c r="E77" i="6"/>
  <c r="F77" i="6"/>
  <c r="H77" i="6"/>
  <c r="K18" i="3"/>
  <c r="K19" i="3"/>
  <c r="K20" i="3"/>
  <c r="B20" i="3" s="1"/>
  <c r="B20" i="6" s="1"/>
  <c r="K21" i="3"/>
  <c r="K22" i="3"/>
  <c r="K23" i="3"/>
  <c r="B23" i="3" s="1"/>
  <c r="B23" i="6" s="1"/>
  <c r="K24" i="3"/>
  <c r="K16" i="3"/>
  <c r="K17" i="3"/>
  <c r="K15" i="3" l="1"/>
  <c r="K14" i="3" l="1"/>
  <c r="B14" i="3" s="1"/>
  <c r="B14" i="6" s="1"/>
  <c r="K25" i="3"/>
  <c r="B25" i="3" s="1"/>
  <c r="B25" i="6" s="1"/>
  <c r="K26" i="3"/>
  <c r="B26" i="3" s="1"/>
  <c r="B26" i="6" s="1"/>
  <c r="K27" i="3"/>
  <c r="B27" i="3" s="1"/>
  <c r="B27" i="6" s="1"/>
  <c r="K28" i="3"/>
  <c r="B28" i="3" s="1"/>
  <c r="B28" i="6" s="1"/>
  <c r="K29" i="3"/>
  <c r="B29" i="3" s="1"/>
  <c r="B29" i="6" s="1"/>
  <c r="K30" i="3"/>
  <c r="B30" i="3" s="1"/>
  <c r="B30" i="6" s="1"/>
  <c r="K31" i="3"/>
  <c r="B31" i="3" s="1"/>
  <c r="B31" i="6" s="1"/>
  <c r="K32" i="3"/>
  <c r="B32" i="3" s="1"/>
  <c r="B32" i="6" s="1"/>
  <c r="K33" i="3"/>
  <c r="B33" i="3" s="1"/>
  <c r="B33" i="6" s="1"/>
  <c r="K34" i="3"/>
  <c r="B34" i="3" s="1"/>
  <c r="B34" i="6" s="1"/>
  <c r="K35" i="3"/>
  <c r="B35" i="3" s="1"/>
  <c r="B35" i="6" s="1"/>
  <c r="K36" i="3"/>
  <c r="B36" i="3" s="1"/>
  <c r="B36" i="6" s="1"/>
  <c r="K37" i="3"/>
  <c r="B37" i="3" s="1"/>
  <c r="B37" i="6" s="1"/>
  <c r="K38" i="3"/>
  <c r="B38" i="3" s="1"/>
  <c r="B38" i="6" s="1"/>
  <c r="K39" i="3"/>
  <c r="B39" i="3" s="1"/>
  <c r="B39" i="6" s="1"/>
  <c r="K40" i="3"/>
  <c r="B40" i="3" s="1"/>
  <c r="B40" i="6" s="1"/>
  <c r="K41" i="3"/>
  <c r="B41" i="3" s="1"/>
  <c r="B41" i="6" s="1"/>
  <c r="K42" i="3"/>
  <c r="B42" i="3" s="1"/>
  <c r="B42" i="6" s="1"/>
  <c r="K43" i="3"/>
  <c r="B43" i="3" s="1"/>
  <c r="B43" i="6" s="1"/>
  <c r="K44" i="3"/>
  <c r="B44" i="3" s="1"/>
  <c r="B44" i="6" s="1"/>
  <c r="K45" i="3"/>
  <c r="B45" i="3" s="1"/>
  <c r="B45" i="6" s="1"/>
  <c r="K46" i="3"/>
  <c r="B46" i="3" s="1"/>
  <c r="B46" i="6" s="1"/>
  <c r="K47" i="3"/>
  <c r="B47" i="3" s="1"/>
  <c r="B47" i="6" s="1"/>
  <c r="K48" i="3"/>
  <c r="B48" i="3" s="1"/>
  <c r="B48" i="6" s="1"/>
  <c r="K49" i="3"/>
  <c r="B49" i="3" s="1"/>
  <c r="B49" i="6" s="1"/>
  <c r="K50" i="3"/>
  <c r="B50" i="3" s="1"/>
  <c r="B50" i="6" s="1"/>
  <c r="K51" i="3"/>
  <c r="B51" i="3" s="1"/>
  <c r="B51" i="6" s="1"/>
  <c r="K52" i="3"/>
  <c r="B52" i="3" s="1"/>
  <c r="B52" i="6" s="1"/>
  <c r="K53" i="3"/>
  <c r="B53" i="3" s="1"/>
  <c r="B53" i="6" s="1"/>
  <c r="K54" i="3"/>
  <c r="B54" i="3" s="1"/>
  <c r="B54" i="6" s="1"/>
  <c r="K55" i="3"/>
  <c r="B55" i="3" s="1"/>
  <c r="B55" i="6" s="1"/>
  <c r="K56" i="3"/>
  <c r="B56" i="3" s="1"/>
  <c r="B56" i="6" s="1"/>
  <c r="K57" i="3"/>
  <c r="B57" i="3" s="1"/>
  <c r="B57" i="6" s="1"/>
  <c r="K58" i="3"/>
  <c r="B58" i="3" s="1"/>
  <c r="B58" i="6" s="1"/>
  <c r="K59" i="3"/>
  <c r="B59" i="3" s="1"/>
  <c r="B59" i="6" s="1"/>
  <c r="K60" i="3"/>
  <c r="B60" i="3" s="1"/>
  <c r="B60" i="6" s="1"/>
  <c r="K61" i="3"/>
  <c r="B61" i="3" s="1"/>
  <c r="B61" i="6" s="1"/>
  <c r="K62" i="3"/>
  <c r="B62" i="3" s="1"/>
  <c r="B62" i="6" s="1"/>
  <c r="K63" i="3"/>
  <c r="B63" i="3" s="1"/>
  <c r="B63" i="6" s="1"/>
  <c r="K64" i="3"/>
  <c r="B64" i="3" s="1"/>
  <c r="B64" i="6" s="1"/>
  <c r="K65" i="3"/>
  <c r="B65" i="3" s="1"/>
  <c r="B65" i="6" s="1"/>
  <c r="K66" i="3"/>
  <c r="B66" i="3" s="1"/>
  <c r="B66" i="6" s="1"/>
  <c r="K67" i="3"/>
  <c r="B67" i="3" s="1"/>
  <c r="B67" i="6" s="1"/>
  <c r="K68" i="3"/>
  <c r="B68" i="3" s="1"/>
  <c r="B68" i="6" s="1"/>
  <c r="K69" i="3"/>
  <c r="B69" i="3" s="1"/>
  <c r="B69" i="6" s="1"/>
  <c r="K70" i="3"/>
  <c r="B70" i="3" s="1"/>
  <c r="B70" i="6" s="1"/>
  <c r="K71" i="3"/>
  <c r="B71" i="3" s="1"/>
  <c r="B71" i="6" s="1"/>
  <c r="K72" i="3"/>
  <c r="B72" i="3" s="1"/>
  <c r="B72" i="6" s="1"/>
  <c r="K73" i="3"/>
  <c r="B73" i="3" s="1"/>
  <c r="B73" i="6" s="1"/>
  <c r="K74" i="3"/>
  <c r="B74" i="3" s="1"/>
  <c r="B74" i="6" s="1"/>
  <c r="K75" i="3"/>
  <c r="B75" i="3" s="1"/>
  <c r="B75" i="6" s="1"/>
  <c r="K76" i="3"/>
  <c r="B76" i="3" s="1"/>
  <c r="B76" i="6" s="1"/>
  <c r="K77" i="3"/>
  <c r="B77" i="3" s="1"/>
  <c r="B77" i="6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K12" i="3" l="1"/>
  <c r="B12" i="3" s="1"/>
  <c r="E12" i="6" l="1"/>
  <c r="H12" i="6" s="1"/>
  <c r="C5" i="6" l="1"/>
  <c r="C3" i="6"/>
  <c r="H2" i="6"/>
  <c r="F2" i="6"/>
  <c r="C2" i="6"/>
  <c r="K4" i="3"/>
  <c r="K2" i="3"/>
  <c r="C3" i="3"/>
  <c r="C4" i="3"/>
  <c r="C5" i="3"/>
  <c r="I2" i="3"/>
  <c r="C2" i="3"/>
  <c r="O14" i="3" l="1"/>
  <c r="Q14" i="3"/>
  <c r="O15" i="3"/>
  <c r="Q15" i="3"/>
  <c r="O16" i="3"/>
  <c r="Q16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3" l="1"/>
  <c r="F13" i="6"/>
  <c r="B15" i="3" l="1"/>
  <c r="B15" i="6" s="1"/>
  <c r="B13" i="6"/>
  <c r="B16" i="3" l="1"/>
  <c r="B16" i="6" s="1"/>
  <c r="B17" i="3" l="1"/>
  <c r="B17" i="6" s="1"/>
  <c r="B18" i="3" l="1"/>
  <c r="B19" i="3" l="1"/>
  <c r="B19" i="6" s="1"/>
  <c r="B18" i="6"/>
  <c r="B21" i="3" l="1"/>
  <c r="B21" i="6" s="1"/>
  <c r="B22" i="3"/>
  <c r="B22" i="6" s="1"/>
  <c r="B24" i="3" l="1"/>
  <c r="B24" i="6" s="1"/>
  <c r="C6" i="6" s="1"/>
  <c r="B7" i="2" s="1"/>
  <c r="C6" i="3" l="1"/>
  <c r="B6" i="2" s="1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<sst xmlns="http://schemas.openxmlformats.org/spreadsheetml/2006/main" count="15187" uniqueCount="4065">
  <si>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</si>
  <si>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</si>
  <si>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</si>
  <si>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</si>
  <si>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</si>
  <si>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</si>
  <si>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</si>
  <si>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</si>
  <si>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</si>
  <si>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</si>
  <si>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</si>
  <si>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</si>
  <si>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</si>
  <si>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</si>
  <si>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</si>
  <si>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</si>
  <si>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</si>
  <si>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</si>
  <si>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</si>
  <si>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</si>
  <si>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</si>
  <si>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</si>
  <si>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</si>
  <si>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</si>
  <si>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</si>
  <si>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</si>
  <si>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</si>
  <si>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</si>
  <si>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</si>
  <si>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</si>
  <si>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</si>
  <si>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</si>
  <si>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</si>
  <si>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</si>
  <si>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</si>
  <si>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</si>
  <si>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</si>
  <si>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</si>
  <si>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</si>
  <si>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</si>
  <si>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</si>
  <si>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</si>
  <si>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</si>
  <si>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</si>
  <si>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</si>
  <si>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</si>
  <si>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</si>
  <si>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</si>
  <si>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</si>
  <si>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</si>
  <si>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</si>
  <si>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</si>
  <si>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</si>
  <si>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</si>
  <si>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</si>
  <si>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</si>
  <si>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</si>
  <si>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</si>
  <si>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</si>
  <si>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</si>
  <si>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</si>
  <si>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</si>
  <si>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</si>
  <si>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</si>
  <si>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</si>
  <si>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</si>
  <si>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</si>
  <si>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</si>
  <si>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</si>
  <si>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</si>
  <si>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</si>
  <si>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</si>
  <si>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</si>
  <si>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</si>
  <si>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</si>
  <si>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</si>
  <si>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</si>
  <si>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</si>
  <si>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</si>
  <si>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</si>
  <si>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</si>
  <si>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</si>
  <si>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</si>
  <si>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</si>
  <si>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</si>
  <si>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</si>
  <si>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</si>
  <si>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</si>
  <si>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</si>
  <si>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</si>
  <si>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</si>
  <si>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</si>
  <si>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</si>
  <si>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</si>
  <si>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</si>
  <si>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</si>
  <si>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</si>
  <si>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</si>
  <si>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</si>
  <si>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</si>
  <si>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</si>
  <si>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</si>
  <si>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</si>
  <si>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</si>
  <si>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</si>
  <si>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</si>
  <si>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</si>
  <si>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</si>
  <si>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</si>
  <si>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</si>
  <si>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</si>
  <si>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</si>
  <si>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</si>
  <si>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</si>
  <si>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</si>
  <si>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</si>
  <si>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</si>
  <si>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</si>
  <si>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</si>
  <si>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</si>
  <si>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</si>
  <si>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</si>
  <si>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</si>
  <si>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</si>
  <si>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</si>
  <si>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</si>
  <si>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</si>
  <si>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</si>
  <si>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</si>
  <si>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</si>
  <si>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</si>
  <si>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</si>
  <si>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</si>
  <si>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</si>
  <si>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</si>
  <si>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</si>
  <si>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</si>
  <si>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</si>
  <si>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</si>
  <si>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</si>
  <si>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</si>
  <si>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</si>
  <si>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</si>
  <si>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</si>
  <si>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</si>
  <si>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</si>
  <si>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</si>
  <si>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</si>
  <si>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</si>
  <si>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</si>
  <si>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</si>
  <si>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</si>
  <si>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</si>
  <si>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</si>
  <si>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</si>
  <si>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</si>
  <si>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</si>
  <si>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</si>
  <si>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</si>
  <si>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</si>
  <si>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</si>
  <si>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</si>
  <si>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</si>
  <si>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</si>
  <si>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</si>
  <si>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</si>
  <si>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</si>
  <si>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</si>
  <si>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</si>
  <si>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</si>
  <si>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</si>
  <si>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</si>
  <si>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</si>
  <si>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</si>
  <si>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</si>
  <si>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</si>
  <si>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</si>
  <si>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</si>
  <si>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</si>
  <si>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</si>
  <si>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</si>
  <si>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</si>
  <si>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</si>
  <si>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</si>
  <si>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</si>
  <si>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</si>
  <si>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</si>
  <si>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</si>
  <si>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</si>
  <si>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</si>
  <si>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</si>
  <si>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</si>
  <si>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</si>
  <si>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</si>
  <si>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</si>
  <si>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</si>
  <si>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</si>
  <si>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</si>
  <si>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</si>
  <si>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</si>
  <si>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</si>
  <si>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</si>
  <si>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</si>
  <si>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</si>
  <si>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</si>
  <si>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</si>
  <si>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</si>
  <si>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</si>
  <si>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</si>
  <si>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</si>
  <si>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</si>
  <si>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</si>
  <si>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</si>
  <si>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</si>
  <si>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</si>
  <si>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</si>
  <si>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</si>
  <si>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</si>
  <si>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</si>
  <si>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</si>
  <si>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</si>
  <si>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</si>
  <si>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</si>
  <si>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</si>
  <si>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</si>
  <si>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</si>
  <si>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</si>
  <si>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</si>
  <si>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</si>
  <si>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</si>
  <si>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</si>
  <si>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</si>
  <si>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</si>
  <si>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</si>
  <si>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</si>
  <si>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</si>
  <si>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</si>
  <si>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</si>
  <si>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</si>
  <si>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</si>
  <si>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</si>
  <si>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</si>
  <si>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</si>
  <si>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</si>
  <si>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</si>
  <si>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</si>
  <si>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</si>
  <si>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</si>
  <si>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</si>
  <si>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</si>
  <si>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</si>
  <si>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</si>
  <si>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</si>
  <si>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</si>
  <si>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</si>
  <si>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</si>
  <si>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</si>
  <si>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</si>
  <si>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</si>
  <si>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</si>
  <si>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</si>
  <si>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</si>
  <si>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</si>
  <si>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</si>
  <si>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</si>
  <si>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</si>
  <si>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</si>
  <si>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</si>
  <si>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</si>
  <si>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</si>
  <si>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</si>
  <si>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</si>
  <si>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</si>
  <si>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</si>
  <si>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</si>
  <si>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</si>
  <si>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</si>
  <si>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</si>
  <si>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</si>
  <si>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</si>
  <si>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</si>
  <si>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</si>
  <si>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</si>
  <si>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</si>
  <si>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</si>
  <si>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</si>
  <si>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</si>
  <si>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</si>
  <si>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</si>
  <si>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</si>
  <si>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</si>
  <si>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</si>
  <si>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</si>
  <si>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</si>
  <si>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</si>
  <si>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</si>
  <si>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</si>
  <si>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</si>
  <si>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</si>
  <si>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</si>
  <si>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</si>
  <si>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</si>
  <si>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</si>
  <si>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</si>
  <si>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</si>
  <si>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</si>
  <si>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</si>
  <si>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</si>
  <si>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</si>
  <si>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</si>
  <si>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</si>
  <si>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</si>
  <si>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</si>
  <si>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</si>
  <si>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</si>
  <si>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</si>
  <si>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</si>
  <si>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</si>
  <si>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</si>
  <si>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</si>
  <si>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</si>
  <si>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</si>
  <si>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</si>
  <si>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</si>
  <si>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</si>
  <si>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</si>
  <si>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</si>
  <si>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</si>
  <si>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</si>
  <si>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</si>
  <si>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</si>
  <si>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</si>
  <si>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</si>
  <si>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</si>
  <si>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</si>
  <si>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</si>
  <si>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</si>
  <si>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</si>
  <si>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</si>
  <si>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</si>
  <si>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</si>
  <si>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</si>
  <si>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</si>
  <si>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</si>
  <si>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</si>
  <si>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</si>
  <si>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</si>
  <si>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</si>
  <si>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</si>
  <si>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</si>
  <si>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</si>
  <si>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</si>
  <si>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</si>
  <si>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</si>
  <si>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</si>
  <si>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</si>
  <si>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</si>
  <si>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</si>
  <si>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</si>
  <si>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</si>
  <si>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</si>
  <si>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</si>
  <si>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</si>
  <si>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</si>
  <si>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</si>
  <si>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</si>
  <si>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</si>
  <si>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</si>
  <si>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</si>
  <si>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</si>
  <si>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</si>
  <si>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</si>
  <si>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</si>
  <si>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</si>
  <si>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</si>
  <si>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</si>
  <si>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</si>
  <si>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</si>
  <si>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</si>
  <si>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</si>
  <si>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</si>
  <si>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</si>
  <si>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</si>
  <si>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</si>
  <si>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</si>
  <si>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</si>
  <si>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</si>
  <si>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</si>
  <si>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</si>
  <si>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</si>
  <si>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</si>
  <si>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</si>
  <si>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</si>
  <si>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</si>
  <si>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</si>
  <si>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</si>
  <si>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</si>
  <si>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</si>
  <si>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</si>
  <si>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</si>
  <si>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</si>
  <si>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</si>
  <si>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</si>
  <si>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</si>
  <si>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</si>
  <si>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</si>
  <si>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</si>
  <si>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</si>
  <si>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</si>
  <si>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</si>
  <si>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</si>
  <si>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</si>
  <si>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</si>
  <si>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</si>
  <si>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</si>
  <si>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</si>
  <si>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</si>
  <si>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</si>
  <si>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</si>
  <si>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</si>
  <si>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</si>
  <si>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</si>
  <si>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</si>
  <si>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</si>
  <si>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</si>
  <si>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</si>
  <si>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</si>
  <si>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</si>
  <si>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</si>
  <si>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</si>
  <si>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</si>
  <si>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</si>
  <si>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</si>
  <si>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</si>
  <si>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</si>
  <si>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</si>
  <si>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</si>
  <si>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</si>
  <si>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</si>
  <si>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</si>
  <si>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</si>
  <si>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</si>
  <si>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</si>
  <si>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</si>
  <si>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</si>
  <si>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</si>
  <si>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</si>
  <si>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</si>
  <si>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</si>
  <si>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</si>
  <si>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</si>
  <si>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</si>
  <si>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</si>
  <si>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</si>
  <si>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</si>
  <si>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</si>
  <si>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</si>
  <si>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</si>
  <si>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</si>
  <si>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</si>
  <si>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</si>
  <si>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</si>
  <si>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</si>
  <si>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</si>
  <si>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</si>
  <si>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</si>
  <si>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</si>
  <si>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</si>
  <si>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</si>
  <si>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</si>
  <si>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</si>
  <si>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</si>
  <si>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</si>
  <si>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</si>
  <si>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</si>
  <si>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</si>
  <si>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</si>
  <si>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</si>
  <si>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</si>
  <si>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</si>
  <si>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</si>
  <si>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</si>
  <si>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</si>
  <si>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</si>
  <si>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</si>
  <si>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</si>
  <si>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</si>
  <si>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</si>
  <si>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</si>
  <si>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</si>
  <si>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</si>
  <si>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</si>
  <si>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</si>
  <si>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</si>
  <si>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</si>
  <si>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</si>
  <si>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</si>
  <si>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</si>
  <si>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</si>
  <si>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</si>
  <si>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</si>
  <si>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</si>
  <si>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</si>
  <si>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</si>
  <si>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</si>
  <si>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</si>
  <si>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</si>
  <si>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</si>
  <si>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</si>
  <si>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</si>
  <si>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</si>
  <si>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</si>
  <si>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</si>
  <si>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</si>
  <si>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</si>
  <si>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</si>
  <si>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</si>
  <si>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</si>
  <si>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</si>
  <si>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</si>
  <si>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</si>
  <si>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</si>
  <si>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</si>
  <si>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</si>
  <si>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</si>
  <si>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</si>
  <si>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</si>
  <si>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</si>
  <si>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</si>
  <si>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</si>
  <si>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</si>
  <si>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</si>
  <si>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</si>
  <si>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</si>
  <si>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</si>
  <si>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</si>
  <si>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</si>
  <si>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</si>
  <si>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</si>
  <si>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</si>
  <si>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</si>
  <si>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</si>
  <si>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</si>
  <si>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</si>
  <si>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</si>
  <si>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</si>
  <si>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</si>
  <si>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</si>
  <si>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</si>
  <si>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</si>
  <si>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</si>
  <si>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</si>
  <si>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</si>
  <si>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</si>
  <si>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</si>
  <si>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</si>
  <si>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</si>
  <si>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</si>
  <si>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</si>
  <si>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</si>
  <si>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</si>
  <si>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</si>
  <si>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</si>
  <si>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</si>
  <si>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</si>
  <si>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</si>
  <si>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</si>
  <si>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</si>
  <si>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</si>
  <si>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</si>
  <si>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</si>
  <si>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</si>
  <si>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</si>
  <si>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</si>
  <si>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</si>
  <si>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</si>
  <si>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</si>
  <si>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</si>
  <si>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</si>
  <si>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</si>
  <si>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</si>
  <si>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</si>
  <si>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</si>
  <si>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</si>
  <si>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</si>
  <si>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</si>
  <si>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</si>
  <si>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</si>
  <si>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</si>
  <si>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</si>
  <si>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</si>
  <si>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</si>
  <si>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</si>
  <si>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</si>
  <si>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</si>
  <si>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</si>
  <si>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</si>
  <si>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</si>
  <si>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</si>
  <si>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</si>
  <si>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</si>
  <si>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</si>
  <si>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</si>
  <si>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</si>
  <si>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</si>
  <si>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</si>
  <si>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</si>
  <si>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</si>
  <si>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</si>
  <si>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</si>
  <si>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</si>
  <si>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</si>
  <si>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</si>
  <si>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</si>
  <si>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</si>
  <si>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</si>
  <si>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</si>
  <si>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</si>
  <si>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</si>
  <si>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</si>
  <si>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</si>
  <si>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</si>
  <si>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</si>
  <si>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</si>
  <si>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</si>
  <si>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</si>
  <si>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</si>
  <si>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</si>
  <si>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</si>
  <si>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</si>
  <si>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</si>
  <si>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</si>
  <si>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</si>
  <si>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</si>
  <si>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</si>
  <si>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</si>
  <si>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</si>
  <si>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</si>
  <si>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</si>
  <si>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</si>
  <si>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</si>
  <si>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</si>
  <si>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</si>
  <si>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</si>
  <si>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</si>
  <si>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</si>
  <si>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</si>
  <si>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</si>
  <si>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</si>
  <si>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</si>
  <si>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</si>
  <si>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</si>
  <si>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</si>
  <si>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</si>
  <si>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</si>
  <si>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</si>
  <si>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</si>
  <si>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</si>
  <si>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</si>
  <si>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</si>
  <si>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</si>
  <si>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</si>
  <si>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</si>
  <si>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</si>
  <si>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</si>
  <si>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</si>
  <si>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</si>
  <si>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</si>
  <si>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</si>
  <si>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</si>
  <si>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</si>
  <si>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</si>
  <si>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</si>
  <si>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</si>
  <si>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</si>
  <si>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</si>
  <si>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</si>
  <si>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</si>
  <si>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</si>
  <si>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</si>
  <si>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</si>
  <si>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</si>
  <si>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</si>
  <si>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</si>
  <si>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</si>
  <si>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</si>
  <si>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</si>
  <si>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</si>
  <si>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</si>
  <si>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</si>
  <si>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</si>
  <si>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</si>
  <si>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</si>
  <si>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</si>
  <si>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</si>
  <si>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</si>
  <si>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</si>
  <si>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</si>
  <si>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</si>
  <si>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</si>
  <si>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</si>
  <si>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</si>
  <si>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</si>
  <si>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</si>
  <si>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</si>
  <si>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</si>
  <si>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</si>
  <si>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</si>
  <si>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</si>
  <si>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</si>
  <si>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</si>
  <si>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</si>
  <si>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</si>
  <si>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</si>
  <si>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</si>
  <si>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</si>
  <si>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</si>
  <si>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</si>
  <si>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</si>
  <si>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</si>
  <si>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</si>
  <si>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</si>
  <si>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</si>
  <si>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</si>
  <si>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</si>
  <si>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</si>
  <si>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</si>
  <si>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</si>
  <si>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</si>
  <si>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</si>
  <si>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</si>
  <si>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</si>
  <si>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</si>
  <si>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</si>
  <si>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</si>
  <si>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</si>
  <si>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</si>
  <si>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</si>
  <si>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</si>
  <si>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</si>
  <si>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</si>
  <si>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</si>
  <si>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</si>
  <si>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</si>
  <si>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</si>
  <si>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</si>
  <si>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</si>
  <si>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</si>
  <si>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</si>
  <si>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</si>
  <si>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</si>
  <si>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</si>
  <si>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</si>
  <si>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</si>
  <si>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</si>
  <si>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</si>
  <si>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</si>
  <si>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</si>
  <si>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</si>
  <si>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</si>
  <si>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</si>
  <si>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</si>
  <si>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</si>
  <si>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</si>
  <si>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</si>
  <si>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</si>
  <si>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</si>
  <si>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</si>
  <si>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</si>
  <si>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</si>
  <si>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</si>
  <si>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</si>
  <si>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</si>
  <si>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</si>
  <si>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</si>
  <si>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</si>
  <si>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</si>
  <si>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</si>
  <si>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</si>
  <si>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</si>
  <si>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</si>
  <si>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</si>
  <si>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</si>
  <si>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</si>
  <si>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</si>
  <si>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</si>
  <si>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</si>
  <si>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</si>
  <si>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</si>
  <si>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</si>
  <si>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</si>
  <si>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</si>
  <si>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</si>
  <si>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</si>
  <si>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</si>
  <si>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</si>
  <si>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</si>
  <si>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</si>
  <si>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</si>
  <si>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</si>
  <si>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</si>
  <si>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</si>
  <si>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</si>
  <si>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</si>
  <si>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</si>
  <si>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</si>
  <si>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</si>
  <si>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</si>
  <si>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</si>
  <si>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</si>
  <si>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</si>
  <si>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</si>
  <si>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</si>
  <si>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</si>
  <si>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</si>
  <si>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</si>
  <si>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</si>
  <si>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</si>
  <si>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</si>
  <si>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</si>
  <si>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</si>
  <si>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</si>
  <si>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</si>
  <si>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</si>
  <si>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</si>
  <si>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</si>
  <si>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</si>
  <si>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</si>
  <si>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</si>
  <si>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</si>
  <si>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</si>
  <si>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</si>
  <si>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</si>
  <si>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</si>
  <si>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</si>
  <si>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</si>
  <si>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</si>
  <si>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</si>
  <si>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</si>
  <si>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</si>
  <si>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</si>
  <si>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</si>
  <si>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</si>
  <si>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</si>
  <si>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</si>
  <si>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</si>
  <si>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</si>
  <si>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</si>
  <si>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</si>
  <si>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</si>
  <si>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</si>
  <si>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</si>
  <si>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</si>
  <si>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</si>
  <si>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</si>
  <si>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</si>
  <si>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</si>
  <si>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</si>
  <si>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</si>
  <si>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</si>
  <si>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</si>
  <si>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</si>
  <si>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</si>
  <si>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</si>
  <si>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</si>
  <si>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</si>
  <si>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</si>
  <si>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</si>
  <si>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</si>
  <si>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</si>
  <si>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</si>
  <si>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</si>
  <si>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</si>
  <si>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</si>
  <si>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</si>
  <si>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</si>
  <si>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</si>
  <si>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</si>
  <si>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</si>
  <si>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</si>
  <si>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</si>
  <si>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</si>
  <si>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</si>
  <si>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</si>
  <si>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</si>
  <si>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</si>
  <si>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</si>
  <si>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</si>
  <si>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</si>
  <si>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</si>
  <si>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</si>
  <si>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</si>
  <si>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</si>
  <si>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</si>
  <si>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</si>
  <si>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</si>
  <si>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</si>
  <si>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</si>
  <si>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</si>
  <si>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</si>
  <si>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</si>
  <si>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</si>
  <si>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</si>
  <si>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</si>
  <si>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</si>
  <si>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</si>
  <si>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</si>
  <si>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</si>
  <si>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</si>
  <si>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</si>
  <si>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</si>
  <si>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</si>
  <si>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</si>
  <si>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</si>
  <si>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</si>
  <si>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</si>
  <si>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</si>
  <si>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</si>
  <si>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</si>
  <si>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</si>
  <si>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</si>
  <si>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</si>
  <si>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</si>
  <si>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</si>
  <si>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</si>
  <si>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</si>
  <si>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</si>
  <si>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</si>
  <si>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</si>
  <si>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</si>
  <si>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</si>
  <si>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</si>
  <si>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</si>
  <si>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</si>
  <si>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</si>
  <si>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</si>
  <si>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</si>
  <si>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</si>
  <si>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</si>
  <si>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</si>
  <si>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</si>
  <si>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</si>
  <si>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</si>
  <si>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</si>
  <si>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</si>
  <si>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</si>
  <si>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</si>
  <si>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</si>
  <si>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</si>
  <si>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</si>
  <si>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</si>
  <si>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</si>
  <si>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</si>
  <si>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</si>
  <si>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</si>
  <si>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</si>
  <si>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</si>
  <si>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</si>
  <si>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</si>
  <si>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</si>
  <si>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</si>
  <si>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</si>
  <si>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</si>
  <si>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</si>
  <si>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</si>
  <si>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</si>
  <si>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</si>
  <si>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</si>
  <si>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</si>
  <si>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</si>
  <si>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</si>
  <si>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</si>
  <si>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</si>
  <si>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</si>
  <si>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</si>
  <si>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</si>
  <si>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</si>
  <si>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</si>
  <si>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</si>
  <si>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</si>
  <si>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</si>
  <si>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</si>
  <si>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</si>
  <si>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</si>
  <si>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</si>
  <si>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</si>
  <si>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</si>
  <si>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</si>
  <si>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</si>
  <si>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</si>
  <si>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</si>
  <si>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</si>
  <si>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</si>
  <si>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</si>
  <si>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</si>
  <si>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</si>
  <si>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</si>
  <si>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</si>
  <si>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</si>
  <si>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</si>
  <si>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</si>
  <si>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</si>
  <si>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</si>
  <si>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</si>
  <si>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</si>
  <si>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</si>
  <si>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</si>
  <si>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</si>
  <si>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</si>
  <si>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</si>
  <si>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</si>
  <si>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</si>
  <si>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</si>
  <si>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</si>
  <si>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</si>
  <si>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</si>
  <si>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</si>
  <si>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</si>
  <si>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</si>
  <si>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</si>
  <si>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</si>
  <si>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</si>
  <si>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</si>
  <si>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</si>
  <si>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</si>
  <si>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</si>
  <si>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</si>
  <si>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</si>
  <si>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</si>
  <si>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</si>
  <si>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</si>
  <si>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</si>
  <si>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</si>
  <si>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</si>
  <si>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</si>
  <si>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</si>
  <si>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</si>
  <si>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</si>
  <si>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</si>
  <si>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</si>
  <si>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</si>
  <si>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</si>
  <si>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</si>
  <si>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</si>
  <si>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</si>
  <si>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</si>
  <si>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</si>
  <si>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</si>
  <si>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</si>
  <si>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</si>
  <si>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</si>
  <si>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</si>
  <si>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</si>
  <si>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</si>
  <si>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</si>
  <si>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</si>
  <si>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</si>
  <si>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</si>
  <si>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</si>
  <si>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</si>
  <si>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</si>
  <si>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</si>
  <si>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</si>
  <si>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</si>
  <si>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</si>
  <si>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</si>
  <si>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</si>
  <si>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</si>
  <si>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</si>
  <si>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</si>
  <si>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</si>
  <si>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</si>
  <si>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</si>
  <si>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</si>
  <si>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</si>
  <si>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</si>
  <si>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</si>
  <si>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</si>
  <si>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</si>
  <si>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</si>
  <si>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</si>
  <si>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</si>
  <si>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</si>
  <si>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</si>
  <si>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</si>
  <si>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</si>
  <si>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</si>
  <si>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</si>
  <si>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</si>
  <si>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</si>
  <si>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</si>
  <si>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</si>
  <si>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</si>
  <si>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</si>
  <si>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</si>
  <si>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</si>
  <si>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</si>
  <si>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</si>
  <si>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</si>
  <si>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</si>
  <si>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</si>
  <si>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</si>
  <si>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</si>
  <si>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</si>
  <si>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</si>
  <si>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</si>
  <si>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</si>
  <si>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</si>
  <si>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</si>
  <si>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</si>
  <si>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</si>
  <si>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</si>
  <si>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</si>
  <si>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</si>
  <si>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</si>
  <si>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</si>
  <si>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</si>
  <si>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</si>
  <si>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</si>
  <si>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</si>
  <si>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</si>
  <si>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</si>
  <si>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</si>
  <si>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</si>
  <si>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</si>
  <si>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</si>
  <si>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</si>
  <si>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</si>
  <si>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</si>
  <si>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</si>
  <si>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</si>
  <si>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</si>
  <si>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</si>
  <si>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</si>
  <si>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</si>
  <si>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</si>
  <si>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</si>
  <si>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</si>
  <si>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</si>
  <si>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</si>
  <si>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</si>
  <si>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</si>
  <si>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</si>
  <si>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</si>
  <si>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</si>
  <si>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</si>
  <si>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</si>
  <si>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</si>
  <si>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</si>
  <si>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</si>
  <si>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</si>
  <si>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</si>
  <si>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</si>
  <si>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</si>
  <si>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</si>
  <si>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</si>
  <si>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</si>
  <si>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</si>
  <si>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</si>
  <si>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</si>
  <si>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</si>
  <si>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</si>
  <si>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</si>
  <si>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</si>
  <si>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</si>
  <si>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</si>
  <si>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</si>
  <si>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</si>
  <si>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</si>
  <si>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</si>
  <si>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</si>
  <si>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</si>
  <si>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</si>
  <si>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</si>
  <si>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</si>
  <si>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</si>
  <si>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</si>
  <si>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</si>
  <si>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</si>
  <si>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</si>
  <si>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</si>
  <si>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</si>
  <si>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</si>
  <si>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</si>
  <si>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</si>
  <si>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</si>
  <si>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</si>
  <si>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</si>
  <si>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</si>
  <si>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</si>
  <si>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</si>
  <si>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</si>
  <si>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</si>
  <si>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</si>
  <si>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</si>
  <si>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</si>
  <si>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</si>
  <si>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</si>
  <si>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</si>
  <si>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</si>
  <si>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</si>
  <si>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</si>
  <si>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</si>
  <si>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</si>
  <si>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</si>
  <si>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</si>
  <si>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</si>
  <si>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</si>
  <si>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</si>
  <si>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</si>
  <si>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</si>
  <si>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</si>
  <si>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</si>
  <si>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</si>
  <si>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</si>
  <si>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</si>
  <si>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</si>
  <si>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</si>
  <si>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</si>
  <si>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</si>
  <si>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</si>
  <si>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</si>
  <si>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</si>
  <si>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</si>
  <si>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</si>
  <si>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</si>
  <si>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</si>
  <si>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</si>
  <si>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</si>
  <si>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</si>
  <si>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</si>
  <si>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</si>
  <si>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</si>
  <si>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</si>
  <si>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</si>
  <si>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</si>
  <si>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</si>
  <si>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</si>
  <si>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</si>
  <si>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</si>
  <si>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</si>
  <si>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</si>
  <si>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</si>
  <si>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</si>
  <si>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</si>
  <si>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</si>
  <si>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</si>
  <si>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</si>
  <si>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</si>
  <si>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</si>
  <si>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</si>
  <si>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</si>
  <si>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</si>
  <si>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</si>
  <si>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</si>
  <si>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</si>
  <si>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</si>
  <si>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</si>
  <si>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</si>
  <si>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</si>
  <si>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</si>
  <si>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</si>
  <si>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</si>
  <si>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</si>
  <si>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</si>
  <si>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</si>
  <si>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</si>
  <si>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</si>
  <si>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</si>
  <si>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</si>
  <si>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</si>
  <si>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</si>
  <si>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</si>
  <si>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</si>
  <si>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</si>
  <si>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</si>
  <si>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</si>
  <si>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</si>
  <si>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</si>
  <si>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</si>
  <si>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</si>
  <si>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</si>
  <si>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</si>
  <si>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</si>
  <si>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</si>
  <si>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</si>
  <si>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</si>
  <si>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</si>
  <si>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</si>
  <si>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</si>
  <si>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</si>
  <si>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</si>
  <si>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</si>
  <si>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</si>
  <si>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</si>
  <si>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</si>
  <si>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</si>
  <si>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</si>
  <si>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</si>
  <si>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</si>
  <si>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</si>
  <si>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</si>
  <si>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</si>
  <si>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</si>
  <si>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</si>
  <si>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</si>
  <si>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</si>
  <si>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</si>
  <si>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</si>
  <si>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</si>
  <si>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</si>
  <si>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</si>
  <si>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</si>
  <si>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</si>
  <si>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</si>
  <si>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</si>
  <si>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</si>
  <si>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</si>
  <si>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</si>
  <si>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</si>
  <si>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</si>
  <si>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</si>
  <si>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</si>
  <si>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</si>
  <si>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</si>
  <si>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</si>
  <si>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</si>
  <si>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</si>
  <si>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</si>
  <si>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</si>
  <si>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</si>
  <si>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</si>
  <si>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</si>
  <si>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</si>
  <si>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</si>
  <si>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</si>
  <si>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</si>
  <si>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</si>
  <si>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</si>
  <si>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</si>
  <si>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</si>
  <si>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</si>
  <si>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</si>
  <si>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</si>
  <si>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</si>
  <si>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</si>
  <si>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</si>
  <si>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</si>
  <si>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</si>
  <si>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</si>
  <si>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</si>
  <si>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</si>
  <si>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</si>
  <si>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</si>
  <si>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</si>
  <si>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</si>
  <si>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</si>
  <si>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</si>
  <si>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</si>
  <si>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</si>
  <si>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</si>
  <si>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</si>
  <si>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</si>
  <si>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</si>
  <si>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</si>
  <si>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</si>
  <si>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</si>
  <si>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</si>
  <si>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</si>
  <si>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</si>
  <si>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</si>
  <si>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</si>
  <si>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</si>
  <si>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</si>
  <si>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</si>
  <si>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</si>
  <si>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</si>
  <si>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</si>
  <si>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</si>
  <si>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</si>
  <si>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</si>
  <si>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</si>
  <si>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</si>
  <si>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</si>
  <si>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</si>
  <si>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</si>
  <si>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</si>
  <si>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</si>
  <si>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</si>
  <si>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</si>
  <si>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</si>
  <si>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</si>
  <si>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</si>
  <si>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</si>
  <si>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</si>
  <si>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</si>
  <si>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</si>
  <si>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</si>
  <si>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</si>
  <si>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</si>
  <si>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</si>
  <si>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</si>
  <si>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</si>
  <si>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</si>
  <si>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</si>
  <si>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</si>
  <si>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</si>
  <si>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</si>
  <si>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</si>
  <si>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</si>
  <si>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</si>
  <si>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</si>
  <si>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</si>
  <si>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</si>
  <si>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</si>
  <si>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</si>
  <si>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</si>
  <si>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</si>
  <si>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</si>
  <si>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</si>
  <si>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</si>
  <si>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</si>
  <si>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</si>
  <si>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</si>
  <si>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</si>
  <si>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</si>
  <si>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</si>
  <si>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</si>
  <si>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</si>
  <si>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</si>
  <si>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</si>
  <si>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</si>
  <si>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</si>
  <si>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</si>
  <si>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</si>
  <si>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</si>
  <si>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</si>
  <si>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</si>
  <si>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</si>
  <si>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</si>
  <si>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</si>
  <si>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</si>
  <si>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</si>
  <si>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</si>
  <si>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</si>
  <si>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</si>
  <si>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</si>
  <si>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</si>
  <si>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</si>
  <si>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</si>
  <si>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</si>
  <si>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</si>
  <si>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</si>
  <si>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</si>
  <si>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</si>
  <si>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</si>
  <si>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</si>
  <si>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</si>
  <si>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</si>
  <si>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</si>
  <si>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</si>
  <si>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</si>
  <si>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</si>
  <si>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</si>
  <si>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</si>
  <si>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</si>
  <si>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</si>
  <si>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</si>
  <si>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</si>
  <si>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</si>
  <si>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</si>
  <si>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</si>
  <si>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</si>
  <si>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</si>
  <si>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</si>
  <si>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</si>
  <si>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</si>
  <si>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</si>
  <si>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</si>
  <si>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</si>
  <si>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</si>
  <si>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</si>
  <si>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</si>
  <si>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</si>
  <si>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</si>
  <si>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</si>
  <si>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</si>
  <si>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</si>
  <si>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</si>
  <si>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</si>
  <si>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</si>
  <si>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</si>
  <si>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</si>
  <si>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</si>
  <si>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</si>
  <si>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</si>
  <si>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</si>
  <si>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</si>
  <si>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</si>
  <si>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</si>
  <si>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</si>
  <si>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</si>
  <si>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</si>
  <si>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</si>
  <si>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</si>
  <si>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</si>
  <si>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</si>
  <si>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</si>
  <si>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</si>
  <si>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</si>
  <si>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</si>
  <si>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</si>
  <si>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</si>
  <si>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</si>
  <si>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</si>
  <si>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</si>
  <si>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</si>
  <si>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</si>
  <si>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</si>
  <si>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</si>
  <si>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</si>
  <si>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</si>
  <si>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</si>
  <si>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</si>
  <si>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</si>
  <si>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</si>
  <si>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</si>
  <si>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</si>
  <si>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</si>
  <si>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</si>
  <si>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</si>
  <si>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</si>
  <si>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</si>
  <si>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</si>
  <si>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</si>
  <si>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</si>
  <si>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</si>
  <si>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</si>
  <si>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</si>
  <si>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</si>
  <si>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</si>
  <si>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</si>
  <si>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</si>
  <si>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</si>
  <si>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</si>
  <si>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</si>
  <si>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</si>
  <si>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</si>
  <si>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</si>
  <si>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</si>
  <si>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</si>
  <si>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</si>
  <si>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</si>
  <si>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</si>
  <si>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</si>
  <si>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</si>
  <si>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</si>
  <si>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</si>
  <si>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</si>
  <si>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</si>
  <si>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</si>
  <si>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</si>
  <si>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</si>
  <si>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</si>
  <si>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</si>
  <si>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</si>
  <si>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</si>
  <si>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</si>
  <si>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</si>
  <si>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</si>
  <si>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</si>
  <si>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</si>
  <si>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</si>
  <si>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</si>
  <si>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</si>
  <si>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</si>
  <si>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</si>
  <si>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</si>
  <si>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</si>
  <si>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</si>
  <si>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</si>
  <si>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</si>
  <si>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</si>
  <si>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</si>
  <si>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</si>
  <si>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</si>
  <si>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</si>
  <si>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</si>
  <si>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</si>
  <si>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</si>
  <si>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</si>
  <si>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</si>
  <si>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</si>
  <si>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</si>
  <si>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</si>
  <si>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</si>
  <si>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</si>
  <si>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</si>
  <si>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</si>
  <si>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</si>
  <si>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</si>
  <si>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</si>
  <si>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</si>
  <si>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</si>
  <si>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</si>
  <si>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</si>
  <si>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</si>
  <si>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</si>
  <si>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</si>
  <si>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</si>
  <si>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</si>
  <si>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</si>
  <si>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</si>
  <si>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</si>
  <si>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</si>
  <si>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</si>
  <si>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</si>
  <si>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</si>
  <si>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</si>
  <si>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</si>
  <si>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</si>
  <si>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</si>
  <si>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</si>
  <si>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</si>
  <si>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</si>
  <si>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</si>
  <si>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</si>
  <si>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</si>
  <si>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</si>
  <si>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</si>
  <si>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</si>
  <si>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</si>
  <si>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</si>
  <si>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</si>
  <si>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</si>
  <si>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</si>
  <si>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</si>
  <si>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</si>
  <si>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</si>
  <si>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</si>
  <si>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</si>
  <si>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</si>
  <si>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</si>
  <si>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</si>
  <si>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</si>
  <si>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</si>
  <si>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</si>
  <si>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</si>
  <si>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</si>
  <si>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</si>
  <si>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</si>
  <si>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</si>
  <si>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</si>
  <si>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</si>
  <si>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</si>
  <si>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</si>
  <si>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</si>
  <si>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</si>
  <si>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</si>
  <si>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</si>
  <si>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</si>
  <si>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</si>
  <si>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</si>
  <si>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</si>
  <si>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</si>
  <si>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</si>
  <si>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</si>
  <si>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</si>
  <si>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</si>
  <si>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</si>
  <si>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</si>
  <si>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</si>
  <si>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</si>
  <si>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</si>
  <si>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</si>
  <si>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</si>
  <si>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</si>
  <si>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</si>
  <si>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</si>
  <si>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</si>
  <si>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</si>
  <si>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</si>
  <si>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</si>
  <si>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</si>
  <si>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</si>
  <si>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</si>
  <si>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</si>
  <si>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</si>
  <si>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</si>
  <si>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</si>
  <si>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</si>
  <si>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</si>
  <si>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</si>
  <si>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</si>
  <si>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</si>
  <si>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</si>
  <si>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</si>
  <si>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</si>
  <si>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</si>
  <si>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</si>
  <si>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</si>
  <si>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</si>
  <si>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</si>
  <si>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</si>
  <si>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</si>
  <si>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</si>
  <si>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</si>
  <si>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</si>
  <si>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</si>
  <si>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</si>
  <si>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</si>
  <si>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</si>
  <si>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</si>
  <si>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</si>
  <si>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</si>
  <si>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</si>
  <si>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</si>
  <si>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</si>
  <si>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</si>
  <si>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</si>
  <si>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</si>
  <si>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</si>
  <si>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</si>
  <si>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</si>
  <si>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</si>
  <si>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</si>
  <si>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</si>
  <si>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</si>
  <si>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</si>
  <si>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</si>
  <si>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</si>
  <si>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</si>
  <si>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</si>
  <si>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</si>
  <si>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</si>
  <si>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</si>
  <si>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</si>
  <si>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</si>
  <si>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</si>
  <si>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</si>
  <si>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</si>
  <si>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</si>
  <si>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</si>
  <si>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</si>
  <si>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</si>
  <si>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</si>
  <si>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</si>
  <si>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</si>
  <si>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</si>
  <si>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</si>
  <si>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</si>
  <si>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</si>
  <si>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</si>
  <si>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</si>
  <si>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</si>
  <si>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</si>
  <si>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</si>
  <si>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</si>
  <si>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</si>
  <si>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</si>
  <si>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</si>
  <si>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</si>
  <si>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</si>
  <si>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</si>
  <si>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</si>
  <si>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</si>
  <si>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</si>
  <si>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</si>
  <si>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</si>
  <si>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</si>
  <si>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</si>
  <si>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</si>
  <si>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</si>
  <si>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</si>
  <si>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</si>
  <si>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</si>
  <si>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</si>
  <si>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</si>
  <si>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</si>
  <si>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</si>
  <si>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</si>
  <si>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</si>
  <si>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</si>
  <si>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</si>
  <si>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</si>
  <si>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</si>
  <si>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</si>
  <si>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</si>
  <si>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</si>
  <si>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</si>
  <si>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</si>
  <si>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</si>
  <si>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</si>
  <si>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</si>
  <si>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</si>
  <si>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</si>
  <si>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</si>
  <si>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</si>
  <si>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</si>
  <si>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</si>
  <si>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</si>
  <si>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</si>
  <si>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</si>
  <si>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</si>
  <si>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</si>
  <si>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</si>
  <si>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</si>
  <si>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</si>
  <si>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</si>
  <si>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</si>
  <si>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</si>
  <si>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</si>
  <si>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</si>
  <si>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</si>
  <si>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</si>
  <si>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</si>
  <si>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</si>
  <si>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</si>
  <si>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</si>
  <si>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</si>
  <si>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</si>
  <si>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</si>
  <si>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</si>
  <si>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</si>
  <si>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</si>
  <si>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</si>
  <si>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</si>
  <si>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</si>
  <si>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</si>
  <si>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</si>
  <si>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</si>
  <si>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</si>
  <si>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</si>
  <si>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</si>
  <si>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</si>
  <si>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</si>
  <si>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</si>
  <si>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</si>
  <si>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</si>
  <si>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</si>
  <si>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</si>
  <si>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</si>
  <si>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</si>
  <si>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</si>
  <si>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</si>
  <si>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</si>
  <si>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</si>
  <si>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</si>
  <si>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</si>
  <si>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</si>
  <si>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</si>
  <si>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</si>
  <si>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</si>
  <si>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</si>
  <si>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</si>
  <si>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</si>
  <si>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</si>
  <si>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</si>
  <si>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</si>
  <si>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</si>
  <si>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</si>
  <si>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</si>
  <si>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</si>
  <si>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</si>
  <si>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</si>
  <si>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</si>
  <si>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</si>
  <si>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</si>
  <si>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</si>
  <si>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</si>
  <si>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</si>
  <si>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</si>
  <si>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</si>
  <si>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</si>
  <si>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</si>
  <si>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</si>
  <si>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</si>
  <si>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</si>
  <si>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</si>
  <si>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</si>
  <si>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</si>
  <si>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</si>
  <si>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</si>
  <si>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</si>
  <si>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</si>
  <si>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</si>
  <si>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</si>
  <si>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</si>
  <si>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</si>
  <si>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</si>
  <si>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</si>
  <si>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</si>
  <si>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</si>
  <si>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</si>
  <si>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</si>
  <si>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</si>
  <si>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</si>
  <si>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</si>
  <si>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</si>
  <si>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</si>
  <si>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</si>
  <si>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</si>
  <si>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</si>
  <si>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</si>
  <si>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</si>
  <si>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</si>
  <si>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</si>
  <si>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</si>
  <si>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</si>
  <si>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</si>
  <si>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</si>
  <si>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</si>
  <si>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</si>
  <si>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</si>
  <si>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</si>
  <si>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</si>
  <si>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</si>
  <si>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</si>
  <si>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</si>
  <si>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</si>
  <si>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</si>
  <si>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</si>
  <si>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</si>
  <si>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</si>
  <si>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</si>
  <si>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</si>
  <si>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</si>
  <si>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</si>
  <si>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</si>
  <si>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</si>
  <si>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</si>
  <si>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</si>
  <si>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</si>
  <si>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</si>
  <si>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</si>
  <si>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</si>
  <si>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</si>
  <si>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</si>
  <si>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</si>
  <si>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</si>
  <si>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</si>
  <si>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</si>
  <si>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</si>
  <si>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</si>
  <si>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</si>
  <si>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</si>
  <si>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</si>
  <si>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</si>
  <si>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</si>
  <si>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</si>
  <si>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</si>
  <si>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</si>
  <si>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</si>
  <si>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</si>
  <si>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</si>
  <si>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</si>
  <si>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</si>
  <si>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</si>
  <si>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</si>
  <si>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</si>
  <si>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</si>
  <si>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</si>
  <si>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</si>
  <si>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</si>
  <si>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</si>
  <si>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</si>
  <si>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</si>
  <si>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</si>
  <si>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</si>
  <si>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</si>
  <si>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</si>
  <si>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</si>
  <si>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</si>
  <si>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</si>
  <si>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</si>
  <si>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</si>
  <si>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</si>
  <si>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</si>
  <si>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</si>
  <si>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</si>
  <si>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</si>
  <si>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</si>
  <si>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</si>
  <si>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</si>
  <si>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</si>
  <si>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</si>
  <si>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</si>
  <si>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</si>
  <si>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</si>
  <si>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</si>
  <si>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</si>
  <si>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</si>
  <si>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</si>
  <si>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</si>
  <si>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</si>
  <si>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</si>
  <si>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</si>
  <si>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</si>
  <si>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</si>
  <si>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</si>
  <si>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</si>
  <si>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</si>
  <si>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</si>
  <si>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</si>
  <si>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</si>
  <si>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</si>
  <si>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</si>
  <si>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</si>
  <si>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</si>
  <si>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</si>
  <si>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</si>
  <si>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</si>
  <si>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</si>
  <si>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</si>
  <si>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</si>
  <si>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</si>
  <si>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</si>
  <si>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</si>
  <si>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</si>
  <si>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</si>
  <si>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</si>
  <si>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</si>
  <si>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</si>
  <si>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</si>
  <si>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</si>
  <si>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</si>
  <si>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</si>
  <si>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</si>
  <si>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</si>
  <si>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</si>
  <si>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</si>
  <si>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</si>
  <si>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</si>
  <si>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</si>
  <si>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</si>
  <si>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</si>
  <si>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</si>
  <si>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</si>
  <si>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</si>
  <si>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</si>
  <si>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</si>
  <si>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</si>
  <si>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</si>
  <si>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</si>
  <si>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</si>
  <si>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</si>
  <si>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</si>
  <si>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</si>
  <si>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</si>
  <si>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</si>
  <si>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</si>
  <si>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</si>
  <si>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</si>
  <si>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</si>
  <si>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</si>
  <si>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</si>
  <si>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</si>
  <si>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</si>
  <si>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</si>
  <si>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</si>
  <si>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</si>
  <si>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</si>
  <si>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</si>
  <si>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</si>
  <si>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</si>
  <si>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</si>
  <si>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</si>
  <si>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</si>
  <si>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</si>
  <si>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</si>
  <si>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</si>
  <si>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</si>
  <si>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</si>
  <si>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</si>
  <si>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</si>
  <si>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</si>
  <si>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</si>
  <si>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</si>
  <si>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</si>
  <si>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</si>
  <si>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</si>
  <si>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</si>
  <si>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</si>
  <si>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</si>
  <si>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</si>
  <si>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</si>
  <si>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</si>
  <si>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</si>
  <si>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</si>
  <si>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</si>
  <si>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</si>
  <si>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</si>
  <si>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</si>
  <si>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</si>
  <si>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</si>
  <si>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</si>
  <si>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</si>
  <si>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</si>
  <si>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</si>
  <si>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</si>
  <si>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</si>
  <si>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</si>
  <si>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</si>
  <si>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</si>
  <si>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</si>
  <si>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</si>
  <si>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</si>
  <si>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</si>
  <si>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</si>
  <si>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</si>
  <si>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</si>
  <si>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</si>
  <si>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</si>
  <si>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</si>
  <si>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</si>
  <si>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</si>
  <si>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</si>
  <si>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</si>
  <si>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</si>
  <si>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</si>
  <si>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</si>
  <si>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</si>
  <si>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</si>
  <si>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</si>
  <si>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</si>
  <si>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</si>
  <si>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</si>
  <si>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</si>
  <si>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</si>
  <si>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</si>
  <si>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</si>
  <si>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</si>
  <si>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</si>
  <si>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</si>
  <si>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</si>
  <si>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</si>
  <si>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</si>
  <si>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</si>
  <si>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</si>
  <si>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</si>
  <si>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</si>
  <si>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</si>
  <si>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</si>
  <si>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</si>
  <si>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</si>
  <si>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</si>
  <si>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</si>
  <si>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</si>
  <si>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</si>
  <si>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</si>
  <si>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</si>
  <si>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</si>
  <si>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</si>
  <si>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</si>
  <si>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</si>
  <si>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</si>
  <si>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</si>
  <si>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</si>
  <si>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</si>
  <si>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</si>
  <si>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</si>
  <si>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</si>
  <si>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</si>
  <si>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</si>
  <si>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</si>
  <si>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</si>
  <si>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</si>
  <si>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</si>
  <si>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</si>
  <si>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</si>
  <si>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</si>
  <si>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</si>
  <si>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</si>
  <si>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</si>
  <si>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</si>
  <si>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</si>
  <si>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</si>
  <si>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</si>
  <si>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</si>
  <si>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</si>
  <si>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</si>
  <si>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</si>
  <si>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</si>
  <si>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</si>
  <si>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</si>
  <si>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</si>
  <si>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</si>
  <si>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</si>
  <si>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</si>
  <si>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</si>
  <si>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</si>
  <si>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</si>
  <si>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</si>
  <si>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</si>
  <si>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</si>
  <si>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</si>
  <si>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</si>
  <si>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</si>
  <si>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</si>
  <si>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</si>
  <si>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</si>
  <si>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</si>
  <si>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</si>
  <si>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</si>
  <si>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</si>
  <si>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</si>
  <si>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</si>
  <si>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</si>
  <si>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</si>
  <si>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</si>
  <si>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</si>
  <si>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</si>
  <si>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</si>
  <si>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</si>
  <si>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</si>
  <si>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</si>
  <si>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</si>
  <si>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</si>
  <si>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</si>
  <si>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</si>
  <si>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</si>
  <si>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</si>
  <si>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</si>
  <si>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</si>
  <si>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</si>
  <si>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</si>
  <si>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</si>
  <si>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</si>
  <si>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</si>
  <si>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</si>
  <si>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</si>
  <si>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</si>
  <si>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</si>
  <si>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</si>
  <si>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</si>
  <si>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</si>
  <si>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</si>
  <si>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</si>
  <si>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</si>
  <si>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</si>
  <si>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</si>
  <si>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</si>
  <si>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</si>
  <si>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</si>
  <si>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</si>
  <si>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</si>
  <si>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</si>
  <si>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</si>
  <si>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</si>
  <si>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</si>
  <si>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</si>
  <si>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</si>
  <si>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</si>
  <si>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</si>
  <si>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</si>
  <si>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</si>
  <si>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</si>
  <si>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</si>
  <si>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</si>
  <si>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</si>
  <si>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</si>
  <si>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</si>
  <si>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</si>
  <si>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</si>
  <si>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</si>
  <si>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</si>
  <si>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</si>
  <si>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</si>
  <si>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</si>
  <si>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</si>
  <si>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</si>
  <si>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</si>
  <si>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</si>
  <si>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</si>
  <si>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</si>
  <si>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</si>
  <si>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</si>
  <si>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</si>
  <si>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</si>
  <si>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</si>
  <si>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</si>
  <si>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</si>
  <si>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</si>
  <si>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</si>
  <si>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</si>
  <si>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</si>
  <si>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</si>
  <si>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</si>
  <si>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</si>
  <si>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</si>
  <si>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</si>
  <si>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</si>
  <si>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</si>
  <si>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</si>
  <si>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</si>
  <si>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</si>
  <si>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</si>
  <si>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</si>
  <si>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</si>
  <si>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</si>
  <si>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</si>
  <si>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</si>
  <si>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</si>
  <si>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</si>
  <si>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</si>
  <si>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</si>
  <si>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</si>
  <si>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</si>
  <si>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</si>
  <si>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</si>
  <si>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</si>
  <si>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</si>
  <si>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</si>
  <si>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</si>
  <si>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</si>
  <si>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</si>
  <si>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</si>
  <si>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</si>
  <si>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</si>
  <si>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</si>
  <si>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</si>
  <si>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</si>
  <si>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</si>
  <si>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</si>
  <si>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</si>
  <si>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</si>
  <si>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</si>
  <si>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</si>
  <si>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</si>
  <si>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</si>
  <si>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</si>
  <si>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</si>
  <si>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</si>
  <si>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</si>
  <si>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</si>
  <si>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</si>
  <si>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</si>
  <si>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</si>
  <si>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</si>
  <si>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</si>
  <si>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</si>
  <si>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</si>
  <si>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</si>
  <si>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</si>
  <si>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</si>
  <si>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</si>
  <si>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</si>
  <si>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</si>
  <si>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</si>
  <si>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</si>
  <si>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</si>
  <si>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</si>
  <si>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</si>
  <si>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</si>
  <si>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</si>
  <si>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</si>
  <si>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</si>
  <si>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</si>
  <si>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</si>
  <si>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</si>
  <si>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</si>
  <si>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</si>
  <si>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</si>
  <si>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</si>
  <si>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</si>
  <si>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</si>
  <si>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</si>
  <si>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</si>
  <si>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</si>
  <si>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</si>
  <si>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</si>
  <si>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</si>
  <si>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</si>
  <si>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</si>
  <si>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</si>
  <si>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</si>
  <si>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</si>
  <si>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</si>
  <si>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</si>
  <si>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</si>
  <si>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</si>
  <si>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</si>
  <si>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</si>
  <si>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</si>
  <si>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</si>
  <si>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</si>
  <si>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</si>
  <si>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</si>
  <si>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</si>
  <si>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</si>
  <si>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</si>
  <si>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</si>
  <si>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</si>
  <si>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</si>
  <si>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</si>
  <si>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</si>
  <si>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</si>
  <si>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</si>
  <si>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</si>
  <si>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</si>
  <si>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</si>
  <si>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</si>
  <si>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</si>
  <si>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</si>
  <si>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</si>
  <si>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</si>
  <si>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</si>
  <si>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</si>
  <si>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</si>
  <si>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</si>
  <si>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</si>
  <si>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</si>
  <si>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</si>
  <si>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</si>
  <si>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</si>
  <si>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</si>
  <si>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</si>
  <si>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</si>
  <si>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</si>
  <si>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</si>
  <si>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</si>
  <si>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</si>
  <si>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</si>
  <si>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</si>
  <si>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</si>
  <si>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</si>
  <si>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</si>
  <si>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</si>
  <si>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</si>
  <si>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</si>
  <si>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</si>
  <si>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</si>
  <si>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</si>
  <si>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</si>
  <si>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</si>
  <si>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</si>
  <si>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</si>
  <si>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</si>
  <si>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</si>
  <si>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</si>
  <si>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</si>
  <si>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</si>
  <si>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</si>
  <si>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</si>
  <si>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</si>
  <si>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</si>
  <si>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</si>
  <si>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</si>
  <si>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</si>
  <si>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</si>
  <si>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</si>
  <si>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</si>
  <si>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</si>
  <si>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</si>
  <si>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</si>
  <si>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</si>
  <si>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</si>
  <si>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</si>
  <si>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</si>
  <si>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</si>
  <si>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</si>
  <si>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</si>
  <si>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</si>
  <si>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</si>
  <si>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</si>
  <si>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</si>
  <si>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</si>
  <si>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</si>
  <si>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</si>
  <si>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</si>
  <si>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</si>
  <si>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</si>
  <si>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</si>
  <si>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</si>
  <si>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</si>
  <si>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</si>
  <si>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</si>
  <si>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</si>
  <si>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</si>
  <si>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</si>
  <si>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</si>
  <si>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</si>
  <si>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</si>
  <si>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</si>
  <si>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</si>
  <si>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</si>
  <si>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</si>
  <si>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</si>
  <si>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</si>
  <si>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</si>
  <si>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</si>
  <si>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</si>
  <si>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</si>
  <si>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</si>
  <si>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</si>
  <si>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</si>
  <si>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</si>
  <si>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</si>
  <si>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</si>
  <si>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</si>
  <si>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</si>
  <si>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</si>
  <si>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</si>
  <si>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</si>
  <si>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</si>
  <si>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</si>
  <si>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</si>
  <si>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</si>
  <si>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</si>
  <si>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</si>
  <si>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</si>
  <si>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</si>
  <si>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</si>
  <si>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</si>
  <si>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</si>
  <si>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</si>
  <si>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</si>
  <si>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</si>
  <si>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</si>
  <si>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</si>
  <si>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</si>
  <si>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</si>
  <si>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</si>
  <si>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</si>
  <si>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</si>
  <si>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</si>
  <si>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</si>
  <si>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</si>
  <si>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</si>
  <si>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</si>
  <si>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</si>
  <si>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</si>
  <si>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</si>
  <si>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</si>
  <si>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</si>
  <si>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</si>
  <si>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</si>
  <si>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</si>
  <si>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</si>
  <si>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</si>
  <si>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</si>
  <si>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</si>
  <si>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</si>
  <si>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</si>
  <si>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</si>
  <si>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</si>
  <si>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</si>
  <si>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</si>
  <si>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</si>
  <si>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</si>
  <si>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</si>
  <si>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</si>
  <si>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</si>
  <si>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</si>
  <si>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</si>
  <si>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</si>
  <si>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</si>
  <si>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</si>
  <si>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</si>
  <si>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</si>
  <si>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</si>
  <si>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</si>
  <si>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</si>
  <si>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</si>
  <si>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</si>
  <si>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</si>
  <si>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</si>
  <si>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</si>
  <si>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</si>
  <si>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</si>
  <si>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</si>
  <si>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</si>
  <si>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</si>
  <si>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</si>
  <si>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</si>
  <si>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</si>
  <si>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</si>
  <si>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</si>
  <si>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</si>
  <si>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</si>
  <si>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</si>
  <si>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</si>
  <si>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</si>
  <si>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</si>
  <si>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</si>
  <si>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</si>
  <si>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</si>
  <si>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</si>
  <si>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</si>
  <si>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</si>
  <si>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</si>
  <si>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</si>
  <si>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</si>
  <si>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</si>
  <si>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</si>
  <si>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</si>
  <si>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</si>
  <si>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</si>
  <si>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</si>
  <si>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</si>
  <si>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</si>
  <si>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</si>
  <si>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</si>
  <si>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</si>
  <si>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</si>
  <si>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</si>
  <si>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</si>
  <si>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</si>
  <si>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</si>
  <si>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</si>
  <si>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</si>
  <si>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</si>
  <si>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</si>
  <si>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</si>
  <si>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</si>
  <si>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</si>
  <si>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</si>
  <si>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</si>
  <si>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</si>
  <si>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</si>
  <si>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</si>
  <si>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</si>
  <si>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</si>
  <si>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</si>
  <si>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</si>
  <si>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</si>
  <si>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</si>
  <si>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</si>
  <si>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</si>
  <si>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</si>
  <si>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</si>
  <si>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</si>
  <si>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</si>
  <si>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</si>
  <si>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</si>
  <si>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</si>
  <si>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</si>
  <si>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</si>
  <si>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</si>
  <si>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</si>
  <si>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</si>
  <si>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</si>
  <si>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</si>
  <si>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</si>
  <si>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</si>
  <si>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</si>
  <si>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</si>
  <si>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</si>
  <si>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</si>
  <si>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</si>
  <si>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</si>
  <si>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</si>
  <si>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</si>
  <si>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</si>
  <si>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</si>
  <si>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</si>
  <si>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</si>
  <si>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</si>
  <si>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</si>
  <si>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</si>
  <si>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</si>
  <si>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</si>
  <si>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</si>
  <si>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</si>
  <si>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</si>
  <si>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</si>
  <si>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</si>
  <si>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</si>
  <si>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</si>
  <si>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</si>
  <si>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</si>
  <si>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</si>
  <si>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</si>
  <si>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</si>
  <si>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</si>
  <si>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</si>
  <si>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</si>
  <si>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</si>
  <si>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</si>
  <si>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</si>
  <si>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</si>
  <si>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</si>
  <si>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</si>
  <si>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</si>
  <si>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</si>
  <si>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</si>
  <si>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</si>
  <si>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</si>
  <si>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</si>
  <si>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</si>
  <si>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</si>
  <si>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</si>
  <si>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</si>
  <si>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</si>
  <si>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</si>
  <si>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</si>
  <si>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</si>
  <si>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</si>
  <si>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</si>
  <si>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</si>
  <si>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</si>
  <si>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</si>
  <si>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</si>
  <si>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</si>
  <si>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</si>
  <si>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</si>
  <si>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</si>
  <si>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</si>
  <si>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</si>
  <si>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</si>
  <si>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</si>
  <si>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</si>
  <si>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</si>
  <si>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</si>
  <si>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</si>
  <si>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</si>
  <si>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</si>
  <si>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</si>
  <si>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</si>
  <si>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</si>
  <si>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</si>
  <si>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</si>
  <si>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</si>
  <si>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</si>
  <si>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</si>
  <si>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</si>
  <si>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</si>
  <si>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</si>
  <si>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</si>
  <si>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</si>
  <si>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</si>
  <si>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</si>
  <si>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</si>
  <si>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</si>
  <si>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</si>
  <si>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</si>
  <si>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</si>
  <si>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</si>
  <si>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</si>
  <si>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</si>
  <si>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</si>
  <si>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</si>
  <si>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</si>
  <si>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</si>
  <si>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</si>
  <si>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</si>
  <si>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</si>
  <si>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</si>
  <si>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</si>
  <si>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</si>
  <si>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</si>
  <si>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</si>
  <si>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</si>
  <si>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</si>
  <si>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</si>
  <si>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</si>
  <si>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</si>
  <si>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</si>
  <si>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</si>
  <si>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</si>
  <si>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</si>
  <si>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</si>
  <si>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</si>
  <si>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</si>
  <si>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</si>
  <si>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</si>
  <si>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</si>
  <si>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</si>
  <si>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</si>
  <si>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</si>
  <si>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</si>
  <si>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</si>
  <si>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</si>
  <si>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</si>
  <si>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</si>
  <si>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</si>
  <si>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</si>
  <si>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</si>
  <si>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</si>
  <si>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</si>
  <si>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</si>
  <si>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</si>
  <si>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</si>
  <si>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</si>
  <si>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</si>
  <si>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</si>
  <si>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</si>
  <si>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</si>
  <si>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</si>
  <si>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</si>
  <si>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</si>
  <si>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</si>
  <si>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</si>
  <si>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</si>
  <si>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</si>
  <si>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</si>
  <si>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</si>
  <si>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</si>
  <si>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</si>
  <si>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</si>
  <si>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</si>
  <si>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</si>
  <si>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</si>
  <si>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</si>
  <si>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</si>
  <si>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</si>
  <si>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</si>
  <si>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</si>
  <si>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</si>
  <si>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</si>
  <si>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</si>
  <si>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</si>
  <si>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</si>
  <si>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</si>
  <si>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</si>
  <si>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</si>
  <si>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</si>
  <si>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</si>
  <si>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</si>
  <si>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</si>
  <si>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</si>
  <si>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</si>
  <si>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</si>
  <si>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</si>
  <si>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</si>
  <si>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</si>
  <si>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</si>
  <si>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</si>
  <si>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</si>
  <si>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</si>
  <si>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</si>
  <si>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</si>
  <si>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</si>
  <si>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</si>
  <si>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</si>
  <si>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</si>
  <si>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</si>
  <si>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</si>
  <si>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</si>
  <si>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</si>
  <si>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</si>
  <si>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</si>
  <si>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</si>
  <si>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</si>
  <si>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</si>
  <si>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</si>
  <si>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</si>
  <si>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</si>
  <si>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</si>
  <si>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</si>
  <si>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</si>
  <si>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</si>
  <si>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</si>
  <si>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</si>
  <si>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</si>
  <si>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</si>
  <si>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</si>
  <si>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</si>
  <si>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</si>
  <si>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</si>
  <si>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</si>
  <si>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</si>
  <si>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</si>
  <si>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</si>
  <si>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</si>
  <si>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</si>
  <si>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</si>
  <si>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</si>
  <si>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</si>
  <si>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</si>
  <si>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</si>
  <si>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</si>
  <si>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</si>
  <si>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</si>
  <si>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</si>
  <si>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</si>
  <si>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</si>
  <si>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</si>
  <si>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</si>
  <si>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</si>
  <si>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</si>
  <si>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</si>
  <si>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</si>
  <si>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</si>
  <si>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</si>
  <si>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</si>
  <si>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</si>
  <si>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</si>
  <si>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</si>
  <si>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</si>
  <si>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</si>
  <si>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</si>
  <si>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</si>
  <si>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</si>
  <si>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</si>
  <si>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</si>
  <si>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</si>
  <si>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</si>
  <si>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</si>
  <si>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</si>
  <si>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</si>
  <si>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</si>
  <si>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</si>
  <si>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</si>
  <si>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</si>
  <si>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</si>
  <si>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</si>
  <si>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</si>
  <si>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</si>
  <si>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</si>
  <si>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</si>
  <si>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</si>
  <si>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</si>
  <si>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</si>
  <si>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</si>
  <si>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</si>
  <si>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</si>
  <si>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</si>
  <si>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</si>
  <si>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</si>
  <si>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</si>
  <si>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</si>
  <si>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</si>
  <si>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</si>
  <si>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</si>
  <si>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</si>
  <si>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</si>
  <si>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</si>
  <si>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</si>
  <si>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</si>
  <si>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</si>
  <si>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</si>
  <si>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</si>
  <si>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</si>
  <si>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</si>
  <si>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</si>
  <si>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</si>
  <si>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</si>
  <si>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</si>
  <si>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</si>
  <si>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</si>
  <si>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</si>
  <si>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</si>
  <si>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</si>
  <si>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</si>
  <si>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</si>
  <si>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</si>
  <si>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</si>
  <si>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</si>
  <si>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</si>
  <si>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</si>
  <si>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</si>
  <si>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</si>
  <si>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</si>
  <si>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</si>
  <si>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</si>
  <si>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</si>
  <si>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</si>
  <si>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</si>
  <si>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</si>
  <si>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</si>
  <si>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</si>
  <si>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</si>
  <si>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</si>
  <si>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</si>
  <si>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</si>
  <si>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</si>
  <si>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</si>
  <si>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</si>
  <si>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</si>
  <si>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</si>
  <si>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</si>
  <si>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</si>
  <si>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</si>
  <si>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</si>
  <si>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</si>
  <si>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</si>
  <si>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</si>
  <si>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</si>
  <si>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</si>
  <si>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</si>
  <si>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</si>
  <si>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</si>
  <si>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</si>
  <si>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</si>
  <si>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</si>
  <si>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</si>
  <si>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</si>
  <si>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</si>
  <si>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</si>
  <si>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</si>
  <si>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</si>
  <si>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</si>
  <si>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</si>
  <si>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</si>
  <si>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</si>
  <si>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</si>
  <si>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</si>
  <si>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</si>
  <si>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</si>
  <si>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</si>
  <si>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</si>
  <si>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</si>
  <si>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</si>
  <si>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</si>
  <si>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</si>
  <si>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</si>
  <si>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</si>
  <si>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</si>
  <si>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</si>
  <si>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</si>
  <si>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</si>
  <si>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</si>
  <si>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</si>
  <si>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</si>
  <si>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</si>
  <si>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</si>
  <si>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</si>
  <si>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</si>
  <si>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</si>
  <si>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</si>
  <si>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</si>
  <si>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</si>
  <si>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</si>
  <si>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</si>
  <si>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</si>
  <si>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</si>
  <si>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</si>
  <si>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</si>
  <si>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</si>
  <si>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</si>
  <si>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</si>
  <si>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</si>
  <si>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</si>
  <si>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</si>
  <si>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</si>
  <si>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</si>
  <si>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</si>
  <si>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</si>
  <si>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</si>
  <si>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</si>
  <si>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</si>
  <si>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</si>
  <si>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</si>
  <si>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</si>
  <si>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</si>
  <si>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</si>
  <si>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</si>
  <si>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</si>
  <si>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</si>
  <si>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</si>
  <si>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</si>
  <si>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</si>
  <si>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</si>
  <si>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</si>
  <si>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</si>
  <si>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</si>
  <si>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</si>
  <si>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</si>
  <si>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</si>
  <si>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</si>
  <si>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</si>
  <si>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</si>
  <si>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</si>
  <si>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</si>
  <si>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</si>
  <si>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</si>
  <si>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</si>
  <si>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</si>
  <si>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</si>
  <si>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</si>
  <si>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</si>
  <si>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</si>
  <si>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</si>
  <si>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</si>
  <si>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</si>
  <si>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</si>
  <si>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</si>
  <si>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</si>
  <si>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</si>
  <si>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</si>
  <si>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</si>
  <si>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</si>
  <si>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</si>
  <si>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</si>
  <si>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</si>
  <si>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</si>
  <si>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</si>
  <si>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</si>
  <si>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</si>
  <si>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</si>
  <si>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</si>
  <si>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</si>
  <si>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</si>
  <si>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</si>
  <si>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</si>
  <si>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</si>
  <si>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</si>
  <si>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</si>
  <si>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</si>
  <si>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</si>
  <si>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</si>
  <si>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</si>
  <si>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</si>
  <si>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</si>
  <si>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</si>
  <si>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</si>
  <si>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</si>
  <si>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</si>
  <si>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</si>
  <si>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</si>
  <si>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</si>
  <si>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</si>
  <si>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</si>
  <si>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</si>
  <si>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</si>
  <si>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</si>
  <si>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</si>
  <si>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</si>
  <si>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</si>
  <si>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</si>
  <si>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</si>
  <si>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</si>
  <si>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</si>
  <si>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</si>
  <si>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</si>
  <si>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</si>
  <si>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</si>
  <si>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</si>
  <si>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</si>
  <si>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</si>
  <si>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</si>
  <si>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</si>
  <si>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</si>
  <si>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</si>
  <si>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</si>
  <si>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</si>
  <si>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</si>
  <si>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</si>
  <si>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</si>
  <si>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</si>
  <si>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</si>
  <si>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</si>
  <si>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</si>
  <si>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</si>
  <si>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</si>
  <si>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</si>
  <si>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</si>
  <si>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</si>
  <si>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</si>
  <si>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</si>
  <si>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</si>
  <si>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</si>
  <si>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</si>
  <si>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</si>
  <si>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</si>
  <si>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</si>
  <si>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</si>
  <si>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</si>
  <si>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</si>
  <si>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</si>
  <si>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</si>
  <si>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</si>
  <si>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</si>
  <si>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</si>
  <si>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</si>
  <si>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</si>
  <si>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</si>
  <si>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</si>
  <si>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</si>
  <si>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</si>
  <si>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</si>
  <si>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</si>
  <si>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</si>
  <si>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</si>
  <si>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</si>
  <si>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</si>
  <si>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</si>
  <si>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</si>
  <si>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</si>
  <si>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</si>
  <si>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</si>
  <si>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</si>
  <si>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</si>
  <si>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</si>
  <si>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</si>
  <si>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</si>
  <si>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</si>
  <si>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</si>
  <si>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</si>
  <si>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</si>
  <si>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</si>
  <si>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</si>
  <si>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</si>
  <si>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</si>
  <si>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</si>
  <si>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</si>
  <si>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</si>
  <si>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</si>
  <si>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</si>
  <si>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</si>
  <si>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</si>
  <si>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</si>
  <si>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</si>
  <si>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</si>
  <si>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</si>
  <si>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</si>
  <si>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</si>
  <si>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</si>
  <si>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</si>
  <si>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</si>
  <si>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</si>
  <si>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</si>
  <si>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</si>
  <si>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</si>
  <si>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</si>
  <si>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</si>
  <si>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</si>
  <si>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</si>
  <si>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</si>
  <si>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</si>
  <si>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</si>
  <si>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</si>
  <si>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</si>
  <si>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</si>
  <si>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</si>
  <si>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</si>
  <si>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</si>
  <si>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</si>
  <si>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</si>
  <si>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</si>
  <si>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</si>
  <si>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</si>
  <si>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</si>
  <si>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</si>
  <si>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</si>
  <si>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</si>
  <si>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</si>
  <si>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</si>
  <si>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</si>
  <si>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</si>
  <si>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</si>
  <si>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</si>
  <si>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</si>
  <si>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</si>
  <si>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</si>
  <si>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</si>
  <si>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</si>
  <si>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</si>
  <si>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</si>
  <si>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</si>
  <si>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</si>
  <si>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</si>
  <si>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</si>
  <si>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</si>
  <si>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</si>
  <si>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</si>
  <si>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</si>
  <si>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</si>
  <si>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</si>
  <si>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</si>
  <si>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</si>
  <si>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</si>
  <si>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</si>
  <si>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</si>
  <si>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</si>
  <si>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</si>
  <si>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</si>
  <si>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</si>
  <si>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</si>
  <si>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</si>
  <si>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</si>
  <si>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</si>
  <si>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</si>
  <si>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</si>
  <si>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</si>
  <si>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</si>
  <si>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</si>
  <si>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</si>
  <si>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</si>
  <si>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</si>
  <si>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</si>
  <si>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</si>
  <si>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</si>
  <si>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</si>
  <si>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</si>
  <si>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</si>
  <si>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</si>
  <si>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</si>
  <si>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</si>
  <si>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</si>
  <si>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</si>
  <si>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</si>
  <si>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</si>
  <si>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</si>
  <si>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</si>
  <si>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</si>
  <si>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</si>
  <si>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</si>
  <si>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</si>
  <si>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</si>
  <si>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</si>
  <si>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</si>
  <si>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</si>
  <si>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</si>
  <si>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</si>
  <si>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</si>
  <si>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</si>
  <si>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</si>
  <si>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</si>
  <si>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</si>
  <si>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</si>
  <si>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</si>
  <si>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</si>
  <si>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</si>
  <si>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</si>
  <si>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</si>
  <si>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</si>
  <si>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</si>
  <si>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</si>
  <si>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</si>
  <si>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</si>
  <si>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</si>
  <si>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</si>
  <si>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</si>
  <si>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</si>
  <si>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</si>
  <si>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</si>
  <si>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</si>
  <si>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</si>
  <si>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</si>
  <si>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</si>
  <si>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</si>
  <si>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</si>
  <si>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</si>
  <si>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</si>
  <si>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</si>
  <si>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</si>
  <si>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</si>
  <si>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</si>
  <si>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</si>
  <si>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</si>
  <si>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</si>
  <si>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</si>
  <si>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</si>
  <si>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</si>
  <si>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</si>
  <si>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</si>
  <si>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</si>
  <si>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</si>
  <si>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</si>
  <si>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</si>
  <si>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</si>
  <si>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</si>
  <si>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</si>
  <si>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</si>
  <si>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</si>
  <si>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</si>
  <si>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</si>
  <si>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</si>
  <si>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</si>
  <si>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</si>
  <si>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</si>
  <si>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</si>
  <si>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</si>
  <si>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</si>
  <si>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</si>
  <si>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</si>
  <si>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</si>
  <si>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</si>
  <si>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</si>
  <si>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</si>
  <si>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</si>
  <si>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</si>
  <si>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</si>
  <si>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</si>
  <si>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</si>
  <si>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</si>
  <si>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</si>
  <si>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</si>
  <si>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</si>
  <si>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</si>
  <si>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</si>
  <si>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</si>
  <si>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</si>
  <si>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</si>
  <si>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</si>
  <si>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</si>
  <si>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</si>
  <si>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</si>
  <si>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</si>
  <si>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</si>
  <si>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</si>
  <si>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</si>
  <si>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</si>
  <si>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</si>
  <si>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</si>
  <si>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</si>
  <si>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</si>
  <si>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</si>
  <si>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</si>
  <si>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</si>
  <si>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</si>
  <si>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</si>
  <si>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</si>
  <si>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</si>
  <si>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</si>
  <si>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</si>
  <si>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</si>
  <si>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</si>
  <si>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</si>
  <si>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</si>
  <si>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</si>
  <si>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</si>
  <si>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</si>
  <si>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</si>
  <si>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</si>
  <si>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</si>
  <si>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</si>
  <si>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</si>
  <si>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</si>
  <si>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</si>
  <si>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</si>
  <si>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</si>
  <si>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</si>
  <si>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</si>
  <si>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</si>
  <si>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</si>
  <si>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</si>
  <si>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</si>
  <si>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</si>
  <si>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</si>
  <si>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</si>
  <si>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</si>
  <si>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</si>
  <si>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</si>
  <si>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</si>
  <si>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</si>
  <si>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</si>
  <si>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</si>
  <si>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</si>
  <si>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</si>
  <si>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</si>
  <si>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</si>
  <si>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</si>
  <si>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</si>
  <si>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</si>
  <si>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</si>
  <si>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</si>
  <si>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</si>
  <si>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</si>
  <si>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</si>
  <si>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</si>
  <si>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</si>
  <si>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</si>
  <si>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</si>
  <si>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</si>
  <si>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</si>
  <si>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</si>
  <si>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</si>
  <si>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</si>
  <si>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</si>
  <si>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</si>
  <si>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</si>
  <si>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</si>
  <si>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</si>
  <si>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</si>
  <si>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</si>
  <si>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</si>
  <si>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</si>
  <si>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</si>
  <si>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</si>
  <si>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</si>
  <si>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</si>
  <si>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</si>
  <si>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</si>
  <si>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</si>
  <si>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</si>
  <si>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</si>
  <si>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</si>
  <si>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</si>
  <si>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</si>
  <si>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</si>
  <si>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</si>
  <si>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</si>
  <si>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</si>
  <si>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</si>
  <si>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</si>
  <si>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</si>
  <si>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</si>
  <si>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</si>
  <si>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</si>
  <si>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</si>
  <si>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</si>
  <si>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</si>
  <si>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</si>
  <si>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</si>
  <si>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</si>
  <si>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</si>
  <si>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</si>
  <si>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</si>
  <si>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</si>
  <si>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</si>
  <si>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</si>
  <si>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</si>
  <si>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</si>
  <si>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</si>
  <si>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</si>
  <si>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</si>
  <si>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</si>
  <si>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</si>
  <si>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</si>
  <si>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</si>
  <si>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</si>
  <si>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</si>
  <si>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</si>
  <si>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</si>
  <si>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</si>
  <si>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</si>
  <si>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</si>
  <si>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</si>
  <si>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</si>
  <si>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</si>
  <si>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</si>
  <si>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</si>
  <si>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</si>
  <si>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</si>
  <si>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</si>
  <si>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</si>
  <si>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</si>
  <si>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</si>
  <si>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</si>
  <si>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</si>
  <si>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</si>
  <si>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</si>
  <si>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</si>
  <si>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</si>
  <si>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</si>
  <si>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</si>
  <si>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</si>
  <si>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</si>
  <si>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</si>
  <si>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</si>
  <si>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</si>
  <si>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</si>
  <si>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</si>
  <si>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</si>
  <si>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</si>
  <si>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</si>
  <si>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</si>
  <si>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</si>
  <si>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</si>
  <si>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</si>
  <si>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</si>
  <si>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</si>
  <si>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</si>
  <si>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</si>
  <si>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</si>
  <si>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</si>
  <si>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</si>
  <si>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</si>
  <si>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</si>
  <si>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</si>
  <si>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</si>
  <si>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</si>
  <si>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</si>
  <si>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</si>
  <si>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</si>
  <si>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</si>
  <si>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</si>
  <si>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</si>
  <si>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</si>
  <si>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</si>
  <si>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</si>
  <si>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</si>
  <si>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</si>
  <si>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</si>
  <si>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</si>
  <si>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</si>
  <si>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</si>
  <si>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</si>
  <si>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</si>
  <si>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</si>
  <si>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</si>
  <si>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</si>
  <si>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</si>
  <si>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</si>
  <si>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</si>
  <si>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</si>
  <si>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</si>
  <si>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</si>
  <si>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</si>
  <si>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</si>
  <si>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</si>
  <si>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</si>
  <si>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</si>
  <si>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</si>
  <si>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</si>
  <si>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</si>
  <si>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</si>
  <si>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</si>
  <si>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</si>
  <si>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</si>
  <si>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</si>
  <si>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</si>
  <si>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</si>
  <si>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</si>
  <si>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</si>
  <si>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</si>
  <si>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</si>
  <si>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</si>
  <si>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</si>
  <si>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</si>
  <si>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</si>
  <si>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</si>
  <si>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</si>
  <si>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</si>
  <si>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</si>
  <si>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</si>
  <si>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</si>
  <si>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</si>
  <si>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</si>
  <si>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</si>
  <si>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</si>
  <si>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</si>
  <si>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</si>
  <si>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</si>
  <si>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</si>
  <si>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</si>
  <si>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</si>
  <si>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</si>
  <si>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</si>
  <si>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</si>
  <si>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</si>
  <si>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</si>
  <si>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</si>
  <si>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</si>
  <si>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</si>
  <si>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</si>
  <si>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</si>
  <si>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</si>
  <si>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</si>
  <si>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</si>
  <si>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</si>
  <si>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</si>
  <si>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</si>
  <si>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</si>
  <si>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</si>
  <si>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</si>
  <si>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</si>
  <si>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</si>
  <si>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</si>
  <si>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</si>
  <si>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</si>
  <si>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</si>
  <si>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</si>
  <si>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</si>
  <si>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</si>
  <si>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</si>
  <si>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</si>
  <si>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</si>
  <si>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</si>
  <si>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</si>
  <si>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</si>
  <si>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</si>
  <si>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</si>
  <si>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</si>
  <si>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</si>
  <si>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</si>
  <si>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</si>
  <si>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</si>
  <si>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</si>
  <si>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</si>
  <si>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</si>
  <si>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</si>
  <si>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</si>
  <si>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</si>
  <si>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</si>
  <si>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</si>
  <si>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</si>
  <si>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</si>
  <si>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</si>
  <si>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</si>
  <si>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</si>
  <si>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</si>
  <si>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</si>
  <si>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</si>
  <si>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</si>
  <si>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</si>
  <si>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</si>
  <si>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</si>
  <si>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</si>
  <si>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</si>
  <si>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</si>
  <si>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</si>
  <si>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</si>
  <si>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</si>
  <si>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</si>
  <si>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</si>
  <si>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</si>
  <si>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</si>
  <si>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</si>
  <si>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</si>
  <si>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</si>
  <si>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</si>
  <si>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</si>
  <si>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</si>
  <si>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</si>
  <si>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</si>
  <si>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</si>
  <si>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</si>
  <si>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</si>
  <si>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</si>
  <si>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</si>
  <si>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</si>
  <si>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</si>
  <si>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</si>
  <si>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</si>
  <si>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</si>
  <si>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</si>
  <si>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</si>
  <si>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</si>
  <si>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</si>
  <si>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</si>
  <si>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</si>
  <si>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</si>
  <si>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</si>
  <si>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</si>
  <si>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</si>
  <si>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</si>
  <si>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</si>
  <si>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</si>
  <si>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</si>
  <si>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</si>
  <si>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</si>
  <si>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</si>
  <si>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</si>
  <si>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</si>
  <si>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</si>
  <si>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</si>
  <si>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</si>
  <si>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</si>
  <si>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</si>
  <si>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</si>
  <si>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</si>
  <si>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</si>
  <si>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</si>
  <si>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</si>
  <si>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</si>
  <si>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</si>
  <si>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</si>
  <si>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</si>
  <si>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</si>
  <si>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</si>
  <si>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</si>
  <si>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</si>
  <si>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</si>
  <si>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</si>
  <si>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</si>
  <si>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</si>
  <si>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</si>
  <si>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</si>
  <si>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</si>
  <si>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</si>
  <si>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</si>
  <si>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</si>
  <si>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</si>
  <si>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</si>
  <si>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</si>
  <si>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</si>
  <si>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</si>
  <si>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</si>
  <si>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</si>
  <si>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</si>
  <si>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</si>
  <si>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</si>
  <si>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</si>
  <si>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</si>
  <si>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</si>
  <si>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</si>
  <si>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</si>
  <si>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</si>
  <si>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</si>
  <si>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</si>
  <si>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</si>
  <si>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</si>
  <si>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</si>
  <si>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</si>
  <si>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</si>
  <si>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</si>
  <si>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</si>
  <si>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</si>
  <si>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</si>
  <si>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</si>
  <si>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</si>
  <si>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</si>
  <si>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</si>
  <si>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</si>
  <si>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</si>
  <si>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</si>
  <si>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</si>
  <si>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</si>
  <si>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</si>
  <si>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</si>
  <si>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</si>
  <si>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</si>
  <si>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</si>
  <si>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</si>
  <si>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</si>
  <si>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</si>
  <si>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</si>
  <si>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</si>
  <si>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</si>
  <si>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</si>
  <si>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</si>
  <si>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</si>
  <si>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</si>
  <si>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</si>
  <si>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</si>
  <si>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</si>
  <si>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</si>
  <si>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</si>
  <si>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</si>
  <si>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</si>
  <si>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</si>
  <si>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</si>
  <si>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</si>
  <si>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</si>
  <si>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</si>
  <si>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</si>
  <si>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</si>
  <si>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</si>
  <si>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</si>
  <si>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</si>
  <si>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</si>
  <si>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</si>
  <si>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</si>
  <si>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</si>
  <si>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</si>
  <si>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</si>
  <si>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</si>
  <si>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</si>
  <si>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</si>
  <si>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</si>
  <si>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</si>
  <si>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</si>
  <si>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</si>
  <si>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</si>
  <si>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</si>
  <si>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</si>
  <si>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</si>
  <si>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</si>
  <si>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</si>
  <si>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</si>
  <si>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</si>
  <si>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</si>
  <si>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</si>
  <si>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</si>
  <si>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</si>
  <si>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</si>
  <si>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</si>
  <si>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</si>
  <si>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</si>
  <si>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</si>
  <si>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</si>
  <si>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</si>
  <si>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</si>
  <si>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</si>
  <si>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</si>
  <si>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</si>
  <si>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</si>
  <si>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</si>
  <si>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</si>
  <si>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</si>
  <si>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</si>
  <si>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</si>
  <si>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</si>
  <si>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</si>
  <si>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</si>
  <si>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</si>
  <si>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</si>
  <si>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</si>
  <si>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</si>
  <si>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</si>
  <si>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</si>
  <si>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</si>
  <si>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</si>
  <si>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</si>
  <si>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</si>
  <si>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</si>
  <si>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</si>
  <si>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</si>
  <si>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</si>
  <si>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</si>
  <si>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</si>
  <si>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</si>
  <si>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</si>
  <si>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</si>
  <si>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</si>
  <si>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</si>
  <si>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</si>
  <si>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</si>
  <si>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</si>
  <si>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</si>
  <si>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</si>
  <si>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</si>
  <si>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</si>
  <si>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</si>
  <si>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</si>
  <si>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</si>
  <si>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</si>
  <si>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</si>
  <si>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</si>
  <si>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</si>
  <si>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</si>
  <si>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</si>
  <si>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</si>
  <si>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</si>
  <si>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</si>
  <si>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</si>
  <si>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</si>
  <si>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</si>
  <si>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</si>
  <si>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</si>
  <si>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</si>
  <si>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</si>
  <si>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</si>
  <si>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</si>
  <si>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</si>
  <si>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</si>
  <si>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</si>
  <si>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</si>
  <si>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</si>
  <si>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</si>
  <si>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</si>
  <si>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</si>
  <si>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</si>
  <si>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</si>
  <si>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</si>
  <si>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</si>
  <si>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</si>
  <si>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</si>
  <si>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</si>
  <si>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</si>
  <si>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</si>
  <si>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</si>
  <si>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</si>
  <si>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</si>
  <si>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</si>
  <si>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</si>
  <si>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</si>
  <si>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</si>
  <si>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</si>
  <si>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</si>
  <si>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</si>
  <si>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</si>
  <si>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</si>
  <si>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</si>
  <si>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</si>
  <si>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</si>
  <si>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</si>
  <si>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</si>
  <si>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</si>
  <si>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</si>
  <si>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</si>
  <si>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</si>
  <si>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</si>
  <si>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</si>
  <si>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</si>
  <si>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</si>
  <si>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</si>
  <si>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</si>
  <si>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</si>
  <si>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</si>
  <si>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</si>
  <si>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</si>
  <si>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</si>
  <si>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</si>
  <si>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</si>
  <si>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</si>
  <si>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</si>
  <si>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</si>
  <si>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</si>
  <si>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</si>
  <si>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</si>
  <si>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</si>
  <si>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>mwh</t>
  </si>
  <si>
    <t>megawatt-hora</t>
  </si>
  <si>
    <t>unmes</t>
  </si>
  <si>
    <t>pf</t>
  </si>
  <si>
    <t>ponto de função</t>
  </si>
  <si>
    <t>kwp</t>
  </si>
  <si>
    <t>quilowatt-pico</t>
  </si>
  <si>
    <t>SBC</t>
  </si>
  <si>
    <t>AGESUL</t>
  </si>
  <si>
    <t>CAEMA</t>
  </si>
  <si>
    <t>CDHU</t>
  </si>
  <si>
    <t>EMBASA</t>
  </si>
  <si>
    <t>IOPES</t>
  </si>
  <si>
    <t>SEDOP</t>
  </si>
  <si>
    <t>SETOP</t>
  </si>
  <si>
    <t>SIURB</t>
  </si>
  <si>
    <t>Concorrência Lei 14.133/21 Eletrônica</t>
  </si>
  <si>
    <t>Concorrência Lei 14.133/21 Presencial</t>
  </si>
  <si>
    <t>Pregão Lei 14.133/21 Eletrônico</t>
  </si>
  <si>
    <t>Pregão Lei 14.133/21 Presencial</t>
  </si>
  <si>
    <t>Processo de Dispensa Eletrônica</t>
  </si>
  <si>
    <t>ANP</t>
  </si>
  <si>
    <t>CAU</t>
  </si>
  <si>
    <t>CREA</t>
  </si>
  <si>
    <t>CEHOP</t>
  </si>
  <si>
    <t>CONTRATACAO_PUBLICA</t>
  </si>
  <si>
    <t>DER_PR</t>
  </si>
  <si>
    <t>kgxkm</t>
  </si>
  <si>
    <t>quilograma.quilometro</t>
  </si>
  <si>
    <t>lxkm</t>
  </si>
  <si>
    <t>litro.quilometro</t>
  </si>
  <si>
    <t>m2xkm</t>
  </si>
  <si>
    <t>metro quadrado.quilometro</t>
  </si>
  <si>
    <t>unxkm</t>
  </si>
  <si>
    <t>unidade.quilometro</t>
  </si>
  <si>
    <t>SICFER</t>
  </si>
  <si>
    <t>gb</t>
  </si>
  <si>
    <t>gigabyte</t>
  </si>
  <si>
    <t>tera</t>
  </si>
  <si>
    <t>terabyte</t>
  </si>
  <si>
    <t>SUBSTITUIÇÃO DO PISO DA ESCOLA CAMINHOS DO SABER</t>
  </si>
  <si>
    <t>SERVIÇOS INICIAIS</t>
  </si>
  <si>
    <t>PISOS</t>
  </si>
  <si>
    <t>PINTURAS</t>
  </si>
  <si>
    <t>PINTURA VERNIZ SINTECO, 3 DEMÃOS</t>
  </si>
  <si>
    <t>SERVIÇOS FINAIS</t>
  </si>
  <si>
    <t>LIMPEZA FINAL DE TODA A ÁREA DE PISOS DO GINÁSIO</t>
  </si>
  <si>
    <t>FORNECIMENTO E INSTALAÇÃO DE PLACA DE OBRA COM CHAPA GALVANIZADA E ESTRUTURA DE MADEIRA. AF_03/2022_PS</t>
  </si>
  <si>
    <t>PINTURA DE DEMARCAÇÃO DE QUADRA POLIESPORTIVA COM TINTA EPÓXI, E = 5 CM, APLICAÇÃO MANUAL. AF_05/2021</t>
  </si>
  <si>
    <t/>
  </si>
  <si>
    <t>103689</t>
  </si>
  <si>
    <t>01</t>
  </si>
  <si>
    <t>102225</t>
  </si>
  <si>
    <t>102506</t>
  </si>
  <si>
    <t>99803</t>
  </si>
  <si>
    <t>1.1.</t>
  </si>
  <si>
    <t>1.1.1.</t>
  </si>
  <si>
    <t>1.2.</t>
  </si>
  <si>
    <t>1.2.1.</t>
  </si>
  <si>
    <t>1.2.2.</t>
  </si>
  <si>
    <t>1.3.</t>
  </si>
  <si>
    <t>1.3.1.</t>
  </si>
  <si>
    <t>1.3.2.</t>
  </si>
  <si>
    <t>1.4.</t>
  </si>
  <si>
    <t>1.4.1.</t>
  </si>
  <si>
    <t>IMPERMEABILIZAÇÃO DE SUPERFÍCIE COM EMULSÃO ASFÁLTICA, 1 DEMÃO (REF.: 98557)</t>
  </si>
  <si>
    <t>BARROTES DE MADEIRA TRAPEZOIDAL 4,0 x 2,5 X 3,0 CM (base x topo x altura)</t>
  </si>
  <si>
    <t>LIXAMENTO DE MADEIRA PARA APLICAÇÃO DE PINTURA. (REF.: 102193)</t>
  </si>
  <si>
    <t>1.2.3</t>
  </si>
  <si>
    <t>1.2.4</t>
  </si>
  <si>
    <t>1.2.5</t>
  </si>
  <si>
    <t>05</t>
  </si>
  <si>
    <t>02</t>
  </si>
  <si>
    <t>03</t>
  </si>
  <si>
    <t>04</t>
  </si>
  <si>
    <t>CONTRAPISO DE CONCRETO USINADO, INCLUINDO BOMBEAMENTO E LANÇAMENTO, ESPESSURA DE 3 cm (REF.: 103674)</t>
  </si>
  <si>
    <t>ASSOALHO DE MADEIRA, DO TIPO EUCALIPTO CITRIODORA, DE 1ª LINHA, SECO EM ESTUFA, ENCAIXE MACHO/FEMEA, 8 X 2 CM (REF.: 101746)</t>
  </si>
  <si>
    <t>prefeitura de cotipora</t>
  </si>
  <si>
    <t>90898487000164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</si>
</sst>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81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1" fontId="11" fillId="3" borderId="1" xfId="0" applyNumberFormat="1" applyFont="1" applyFill="1" applyBorder="1"/>
    <xf numFmtId="1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Protection="1">
      <protection locked="0"/>
    </xf>
    <xf numFmtId="167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168" fontId="3" fillId="0" borderId="1" xfId="0" applyNumberFormat="1" applyFont="1" applyBorder="1" applyProtection="1">
      <protection locked="0"/>
    </xf>
    <xf numFmtId="4" fontId="3" fillId="3" borderId="1" xfId="0" applyNumberFormat="1" applyFont="1" applyFill="1" applyBorder="1"/>
    <xf numFmtId="10" fontId="11" fillId="0" borderId="1" xfId="48" applyNumberFormat="1" applyFont="1" applyBorder="1" applyProtection="1">
      <protection locked="0"/>
    </xf>
    <xf numFmtId="0" fontId="11" fillId="3" borderId="1" xfId="0" applyFont="1" applyFill="1" applyBorder="1" applyAlignment="1">
      <alignment wrapText="1"/>
    </xf>
    <xf numFmtId="0" fontId="11" fillId="0" borderId="0" xfId="0" applyFont="1" applyProtection="1">
      <protection locked="0"/>
    </xf>
    <xf numFmtId="4" fontId="3" fillId="3" borderId="1" xfId="0" applyNumberFormat="1" applyFont="1" applyFill="1" applyBorder="1" applyProtection="1">
      <protection locked="0"/>
    </xf>
    <xf numFmtId="0" fontId="11" fillId="3" borderId="1" xfId="0" applyFont="1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ervera\Grupos\Obras\Engenharia\GIN&#193;SIO%20DA%20ESCOLA%20CAMINHOS%20DO%20SABER\04.%20OR&#199;AMENTO%20E%20COTA&#199;&#213;ES\_Or&#231;amento%20global\PO_R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BDI (1)"/>
      <sheetName val="BDI (2)"/>
      <sheetName val="BDI (3)"/>
      <sheetName val="PO"/>
      <sheetName val="PLQ"/>
      <sheetName val="CFF"/>
    </sheetNames>
    <definedNames>
      <definedName name="linhaSINAPIxls" refersTo="='PO'!$X1" sheetId="4"/>
    </definedNames>
    <sheetDataSet>
      <sheetData sheetId="0" refreshError="1">
        <row r="38">
          <cell r="A38">
            <v>45200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32" t="s">
        <v>3752</v>
      </c>
      <c r="B1" s="133"/>
      <c r="C1" s="133"/>
      <c r="D1" s="133"/>
      <c r="E1" s="133"/>
      <c r="F1" s="133"/>
      <c r="G1" s="134"/>
    </row>
    <row r="2" spans="1:8" s="59" customFormat="1" ht="15.75" thickBot="1" x14ac:dyDescent="0.3">
      <c r="A2" s="15" t="s">
        <v>161</v>
      </c>
      <c r="B2" s="138" t="s">
        <v>4003</v>
      </c>
      <c r="C2" s="138"/>
      <c r="D2" s="50" t="s">
        <v>162</v>
      </c>
      <c r="E2" s="70">
        <v>7</v>
      </c>
      <c r="F2" s="22" t="s">
        <v>163</v>
      </c>
      <c r="G2" s="33">
        <v>2024</v>
      </c>
      <c r="H2" s="57"/>
    </row>
    <row r="3" spans="1:8" s="59" customFormat="1" ht="31.5" customHeight="1" thickBot="1" x14ac:dyDescent="0.3">
      <c r="A3" s="18" t="s">
        <v>153</v>
      </c>
      <c r="B3" s="139" t="s">
        <v>4026</v>
      </c>
      <c r="C3" s="139"/>
      <c r="D3" s="139"/>
      <c r="E3" s="139"/>
      <c r="F3" s="139"/>
      <c r="G3" s="140"/>
    </row>
    <row r="4" spans="1:8" s="59" customFormat="1" ht="15.75" thickBot="1" x14ac:dyDescent="0.3">
      <c r="A4" s="15" t="s">
        <v>175</v>
      </c>
      <c r="B4" s="141" t="s">
        <v>4063</v>
      </c>
      <c r="C4" s="141"/>
      <c r="D4" s="141"/>
      <c r="E4" s="142"/>
      <c r="F4" s="22" t="s">
        <v>179</v>
      </c>
      <c r="G4" s="78" t="s">
        <v>4064</v>
      </c>
    </row>
    <row r="5" spans="1:8" s="59" customFormat="1" ht="15.75" thickBot="1" x14ac:dyDescent="0.3">
      <c r="A5" s="15" t="s">
        <v>3785</v>
      </c>
      <c r="B5" s="80" t="s">
        <v>170</v>
      </c>
      <c r="C5" s="15" t="s">
        <v>3956</v>
      </c>
      <c r="D5" s="15"/>
      <c r="E5" s="15"/>
      <c r="F5" s="143"/>
      <c r="G5" s="144"/>
    </row>
    <row r="6" spans="1:8" s="61" customFormat="1" ht="15.75" thickBot="1" x14ac:dyDescent="0.3">
      <c r="A6" s="15" t="s">
        <v>155</v>
      </c>
      <c r="B6" s="51">
        <f>'Orçamento-base'!C6</f>
        <v>246607.33000000002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3747</v>
      </c>
      <c r="B8" s="58">
        <f>COUNT('Orçamento-base'!B12:B39951)</f>
        <v>9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3933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3749</v>
      </c>
      <c r="D10" s="9"/>
      <c r="E10" s="8"/>
      <c r="F10" s="9"/>
      <c r="G10" s="62"/>
      <c r="H10" s="60"/>
    </row>
    <row r="11" spans="1:8" ht="13.5" customHeight="1" x14ac:dyDescent="0.25">
      <c r="A11" s="135" t="s">
        <v>3750</v>
      </c>
      <c r="B11" s="136" t="s">
        <v>3751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35"/>
      <c r="B12" s="137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/>
      <c r="B13" s="35"/>
      <c r="C13" s="54">
        <f>SUMIF('Orçamento-base'!$A$12:$A$39953,Identificação!$A13,'Orçamento-base'!$K$12:$K$39953)</f>
        <v>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/>
      <c r="B14" s="35"/>
      <c r="C14" s="106">
        <f>SUMIF('Orçamento-base'!$A$12:$A$39953,Identificação!$A14,'Orçamento-base'!$K$12:$K$39953)</f>
        <v>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/>
      <c r="B15" s="35"/>
      <c r="C15" s="106">
        <f>SUMIF('Orçamento-base'!$A$12:$A$39953,Identificação!$A15,'Orçamento-base'!$K$12:$K$39953)</f>
        <v>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/>
      <c r="B16" s="35"/>
      <c r="C16" s="106">
        <f>SUMIF('Orçamento-base'!$A$12:$A$39953,Identificação!$A16,'Orçamento-base'!$K$12:$K$39953)</f>
        <v>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/>
      <c r="B17" s="35"/>
      <c r="C17" s="106">
        <f>SUMIF('Orçamento-base'!$A$12:$A$39953,Identificação!$A17,'Orçamento-base'!$K$12:$K$39953)</f>
        <v>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/>
      <c r="B18" s="35"/>
      <c r="C18" s="106">
        <f>SUMIF('Orçamento-base'!$A$12:$A$39953,Identificação!$A18,'Orçamento-base'!$K$12:$K$39953)</f>
        <v>0</v>
      </c>
      <c r="D18" s="107"/>
      <c r="E18" s="108"/>
      <c r="F18" s="108"/>
      <c r="G18" s="106">
        <f>SUMIF(Proposta!$A$12:$A$39953,Identificação!$A18,Proposta!$H$12:$H$39953)</f>
        <v>0</v>
      </c>
    </row>
    <row r="19" spans="1:7" x14ac:dyDescent="0.25">
      <c r="A19" s="34"/>
      <c r="B19" s="35"/>
      <c r="C19" s="106">
        <f>SUMIF('Orçamento-base'!$A$12:$A$39953,Identificação!$A19,'Orçamento-base'!$K$12:$K$39953)</f>
        <v>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/>
      <c r="B20" s="35"/>
      <c r="C20" s="106">
        <f>SUMIF('Orçamento-base'!$A$12:$A$39953,Identificação!$A20,'Orçamento-base'!$K$12:$K$39953)</f>
        <v>0</v>
      </c>
      <c r="D20" s="107"/>
      <c r="E20" s="108"/>
      <c r="F20" s="108"/>
      <c r="G20" s="106">
        <f>SUMIF(Proposta!$A$12:$A$39953,Identificação!$A20,Proposta!$H$12:$H$39953)</f>
        <v>0</v>
      </c>
    </row>
    <row r="21" spans="1:7" x14ac:dyDescent="0.25">
      <c r="A21" s="34"/>
      <c r="B21" s="35"/>
      <c r="C21" s="106">
        <f>SUMIF('Orçamento-base'!$A$12:$A$39953,Identificação!$A21,'Orçamento-base'!$K$12:$K$39953)</f>
        <v>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/>
      <c r="B22" s="35"/>
      <c r="C22" s="106">
        <f>SUMIF('Orçamento-base'!$A$12:$A$39953,Identificação!$A22,'Orçamento-base'!$K$12:$K$39953)</f>
        <v>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/>
      <c r="B23" s="35"/>
      <c r="C23" s="106">
        <f>SUMIF('Orçamento-base'!$A$12:$A$39953,Identificação!$A23,'Orçamento-base'!$K$12:$K$39953)</f>
        <v>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x14ac:dyDescent="0.25">
      <c r="A24" s="34"/>
      <c r="B24" s="35"/>
      <c r="C24" s="106">
        <f>SUMIF('Orçamento-base'!$A$12:$A$39953,Identificação!$A24,'Orçamento-base'!$K$12:$K$39953)</f>
        <v>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/>
      <c r="B25" s="35"/>
      <c r="C25" s="106">
        <f>SUMIF('Orçamento-base'!$A$12:$A$39953,Identificação!$A25,'Orçamento-base'!$K$12:$K$39953)</f>
        <v>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/>
      <c r="B26" s="35"/>
      <c r="C26" s="106">
        <f>SUMIF('Orçamento-base'!$A$12:$A$39953,Identificação!$A26,'Orçamento-base'!$K$12:$K$39953)</f>
        <v>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/>
      <c r="B27" s="35"/>
      <c r="C27" s="106">
        <f>SUMIF('Orçamento-base'!$A$12:$A$39953,Identificação!$A27,'Orçamento-base'!$K$12:$K$39953)</f>
        <v>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/>
      <c r="B28" s="35"/>
      <c r="C28" s="106">
        <f>SUMIF('Orçamento-base'!$A$12:$A$39953,Identificação!$A28,'Orçamento-base'!$K$12:$K$39953)</f>
        <v>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/>
      <c r="B29" s="35"/>
      <c r="C29" s="106">
        <f>SUMIF('Orçamento-base'!$A$12:$A$39953,Identificação!$A29,'Orçamento-base'!$K$12:$K$39953)</f>
        <v>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/>
      <c r="B30" s="35"/>
      <c r="C30" s="106">
        <f>SUMIF('Orçamento-base'!$A$12:$A$39953,Identificação!$A30,'Orçamento-base'!$K$12:$K$39953)</f>
        <v>0</v>
      </c>
      <c r="D30" s="107"/>
      <c r="E30" s="108"/>
      <c r="F30" s="108"/>
      <c r="G30" s="106">
        <f>SUMIF(Proposta!$A$12:$A$39953,Identificação!$A30,Proposta!$H$12:$H$39953)</f>
        <v>0</v>
      </c>
    </row>
    <row r="31" spans="1:7" x14ac:dyDescent="0.25">
      <c r="A31" s="34"/>
      <c r="B31" s="35"/>
      <c r="C31" s="106">
        <f>SUMIF('Orçamento-base'!$A$12:$A$39953,Identificação!$A31,'Orçamento-base'!$K$12:$K$39953)</f>
        <v>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/>
      <c r="B32" s="35"/>
      <c r="C32" s="106">
        <f>SUMIF('Orçamento-base'!$A$12:$A$39953,Identificação!$A32,'Orçamento-base'!$K$12:$K$39953)</f>
        <v>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/>
      <c r="B33" s="35"/>
      <c r="C33" s="106">
        <f>SUMIF('Orçamento-base'!$A$12:$A$39953,Identificação!$A33,'Orçamento-base'!$K$12:$K$39953)</f>
        <v>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/>
      <c r="B34" s="35"/>
      <c r="C34" s="106">
        <f>SUMIF('Orçamento-base'!$A$12:$A$39953,Identificação!$A34,'Orçamento-base'!$K$12:$K$39953)</f>
        <v>0</v>
      </c>
      <c r="D34" s="107"/>
      <c r="E34" s="108"/>
      <c r="F34" s="108"/>
      <c r="G34" s="106">
        <f>SUMIF(Proposta!$A$12:$A$39953,Identificação!$A34,Proposta!$H$12:$H$39953)</f>
        <v>0</v>
      </c>
    </row>
    <row r="35" spans="1:7" x14ac:dyDescent="0.25">
      <c r="A35" s="34"/>
      <c r="B35" s="35"/>
      <c r="C35" s="106">
        <f>SUMIF('Orçamento-base'!$A$12:$A$39953,Identificação!$A35,'Orçamento-base'!$K$12:$K$39953)</f>
        <v>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x14ac:dyDescent="0.25">
      <c r="A36" s="34"/>
      <c r="B36" s="35"/>
      <c r="C36" s="106">
        <f>SUMIF('Orçamento-base'!$A$12:$A$39953,Identificação!$A36,'Orçamento-base'!$K$12:$K$39953)</f>
        <v>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/>
      <c r="B37" s="35"/>
      <c r="C37" s="106">
        <f>SUMIF('Orçamento-base'!$A$12:$A$39953,Identificação!$A37,'Orçamento-base'!$K$12:$K$39953)</f>
        <v>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/>
      <c r="B38" s="35"/>
      <c r="C38" s="106">
        <f>SUMIF('Orçamento-base'!$A$12:$A$39953,Identificação!$A38,'Orçamento-base'!$K$12:$K$39953)</f>
        <v>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base!$K$2:$K$22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3"/>
  <sheetViews>
    <sheetView topLeftCell="A2" zoomScaleNormal="100" workbookViewId="0">
      <selection activeCell="I24" sqref="I24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22.5703125" style="40" bestFit="1" customWidth="1"/>
    <col min="5" max="5" width="10.85546875" style="40" customWidth="1"/>
    <col min="6" max="6" width="11" style="69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1.42578125" style="115" customWidth="1"/>
    <col min="11" max="11" width="16.42578125" style="43" bestFit="1" customWidth="1"/>
    <col min="12" max="12" width="8" style="99" customWidth="1"/>
    <col min="13" max="13" width="12.7109375" style="100" customWidth="1"/>
    <col min="14" max="14" width="7.140625" style="45" bestFit="1" customWidth="1"/>
    <col min="15" max="15" width="57.28515625" style="42" customWidth="1"/>
    <col min="16" max="16" width="7.140625" style="42" bestFit="1" customWidth="1"/>
    <col min="17" max="17" width="47.7109375" style="42" customWidth="1"/>
    <col min="18" max="18" width="26.85546875" style="40" customWidth="1"/>
    <col min="19" max="19" width="11.28515625" style="40" customWidth="1"/>
    <col min="20" max="16384" width="9.140625" style="40"/>
  </cols>
  <sheetData>
    <row r="1" spans="1:18" customFormat="1" ht="16.5" thickBot="1" x14ac:dyDescent="0.3">
      <c r="A1" s="153" t="s">
        <v>3676</v>
      </c>
      <c r="B1" s="154"/>
      <c r="C1" s="154"/>
      <c r="D1" s="154"/>
      <c r="E1" s="154"/>
      <c r="F1" s="154"/>
      <c r="G1" s="154"/>
      <c r="H1" s="154"/>
      <c r="I1" s="154"/>
      <c r="J1" s="154"/>
      <c r="K1" s="155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56" t="str">
        <f>IF(Identificação!B2=0,"",Identificação!B2)</f>
        <v>Concorrência Lei 14.133/21 Presencial</v>
      </c>
      <c r="D2" s="156"/>
      <c r="E2" s="156"/>
      <c r="F2" s="156"/>
      <c r="G2" s="156"/>
      <c r="H2" s="37" t="s">
        <v>151</v>
      </c>
      <c r="I2" s="38">
        <f>IF(Identificação!E2=0,"",Identificação!E2)</f>
        <v>7</v>
      </c>
      <c r="J2" s="37" t="s">
        <v>152</v>
      </c>
      <c r="K2" s="38">
        <f>IF(Identificação!G2=0,"",Identificação!G2)</f>
        <v>2024</v>
      </c>
      <c r="L2" s="94"/>
      <c r="M2" s="94"/>
    </row>
    <row r="3" spans="1:18" s="27" customFormat="1" ht="32.25" customHeight="1" thickBot="1" x14ac:dyDescent="0.3">
      <c r="A3" s="162" t="s">
        <v>153</v>
      </c>
      <c r="B3" s="163"/>
      <c r="C3" s="164" t="str">
        <f>IF(Identificação!B3=0,"",Identificação!B3)</f>
        <v>SUBSTITUIÇÃO DO PISO DA ESCOLA CAMINHOS DO SABER</v>
      </c>
      <c r="D3" s="164"/>
      <c r="E3" s="164"/>
      <c r="F3" s="164"/>
      <c r="G3" s="164"/>
      <c r="H3" s="164"/>
      <c r="I3" s="164"/>
      <c r="J3" s="164"/>
      <c r="K3" s="165"/>
      <c r="L3" s="94"/>
      <c r="M3" s="94"/>
    </row>
    <row r="4" spans="1:18" s="27" customFormat="1" ht="15.75" thickBot="1" x14ac:dyDescent="0.3">
      <c r="A4" s="15" t="s">
        <v>176</v>
      </c>
      <c r="B4" s="22"/>
      <c r="C4" s="158" t="str">
        <f>IF(Identificação!B4=0,"",Identificação!B4)</f>
        <v>prefeitura de cotipora</v>
      </c>
      <c r="D4" s="158"/>
      <c r="E4" s="158"/>
      <c r="F4" s="158"/>
      <c r="G4" s="158"/>
      <c r="H4" s="158"/>
      <c r="I4" s="158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58" t="str">
        <f>IF(Identificação!B5=0,"",Identificação!B5)</f>
        <v>Obras e Serviços de Engenharia</v>
      </c>
      <c r="D5" s="158"/>
      <c r="E5" s="158"/>
      <c r="F5" s="158"/>
      <c r="G5" s="159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3762</v>
      </c>
      <c r="B6" s="13"/>
      <c r="C6" s="160">
        <f>SUMIFS(K12:K39953,B12:B39953,"&gt;0",K12:K39953,"&lt;&gt;0")</f>
        <v>246607.33000000002</v>
      </c>
      <c r="D6" s="160"/>
      <c r="E6" s="160"/>
      <c r="F6" s="160"/>
      <c r="G6" s="161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3932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3763</v>
      </c>
      <c r="B9" s="7"/>
      <c r="C9" s="8"/>
      <c r="F9" s="24" t="s">
        <v>174</v>
      </c>
      <c r="H9" s="14" t="s">
        <v>3764</v>
      </c>
      <c r="J9" s="10"/>
      <c r="K9" s="10"/>
      <c r="L9" s="96"/>
      <c r="M9" s="96"/>
      <c r="R9" s="27"/>
    </row>
    <row r="10" spans="1:18" customFormat="1" ht="15" customHeight="1" x14ac:dyDescent="0.25">
      <c r="A10" s="145" t="s">
        <v>3761</v>
      </c>
      <c r="B10" s="145" t="s">
        <v>3759</v>
      </c>
      <c r="C10" s="145" t="s">
        <v>3760</v>
      </c>
      <c r="D10" s="149" t="s">
        <v>3675</v>
      </c>
      <c r="E10" s="147" t="s">
        <v>168</v>
      </c>
      <c r="F10" s="151" t="s">
        <v>3674</v>
      </c>
      <c r="G10" s="149" t="s">
        <v>156</v>
      </c>
      <c r="H10" s="170" t="s">
        <v>165</v>
      </c>
      <c r="I10" s="171"/>
      <c r="J10" s="171"/>
      <c r="K10" s="171"/>
      <c r="L10" s="171"/>
      <c r="M10" s="172"/>
      <c r="N10" s="166" t="s">
        <v>177</v>
      </c>
      <c r="O10" s="167"/>
      <c r="P10" s="168" t="s">
        <v>178</v>
      </c>
      <c r="Q10" s="169"/>
      <c r="R10" s="157" t="s">
        <v>3678</v>
      </c>
    </row>
    <row r="11" spans="1:18" customFormat="1" ht="45" x14ac:dyDescent="0.25">
      <c r="A11" s="146"/>
      <c r="B11" s="146"/>
      <c r="C11" s="146"/>
      <c r="D11" s="150"/>
      <c r="E11" s="148"/>
      <c r="F11" s="152"/>
      <c r="G11" s="150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3786</v>
      </c>
      <c r="O11" s="23" t="s">
        <v>185</v>
      </c>
      <c r="P11" s="39" t="s">
        <v>3786</v>
      </c>
      <c r="Q11" s="23" t="s">
        <v>185</v>
      </c>
      <c r="R11" s="157"/>
    </row>
    <row r="12" spans="1:18" s="129" customFormat="1" x14ac:dyDescent="0.25">
      <c r="A12" s="119"/>
      <c r="B12" s="120" t="str">
        <f>IF(AND(G12&lt;&gt;"",H12&gt;0,I12&lt;&gt;"",J12&lt;&gt;0,K12&lt;&gt;0),COUNT($B$11:B11)+1,"")</f>
        <v/>
      </c>
      <c r="C12" s="121" t="s">
        <v>4041</v>
      </c>
      <c r="D12" s="122"/>
      <c r="E12" s="119"/>
      <c r="F12" s="123"/>
      <c r="G12" s="124" t="s">
        <v>4027</v>
      </c>
      <c r="H12" s="125"/>
      <c r="I12" s="119"/>
      <c r="J12" s="125"/>
      <c r="K12" s="126" t="str">
        <f>IFERROR(IF(H12*J12&lt;&gt;0,ROUND(ROUND(H12,4)*ROUND(J12,4),2),""),"")</f>
        <v/>
      </c>
      <c r="L12" s="127"/>
      <c r="M12" s="127"/>
      <c r="N12" s="121"/>
      <c r="O12" s="128" t="str">
        <f ca="1">IF(N12="","", INDIRECT("base!"&amp;ADDRESS(MATCH(N12,base!$C$2:'base'!$C$133,0)+1,4,4)))</f>
        <v/>
      </c>
      <c r="P12" s="124"/>
      <c r="Q12" s="128" t="str">
        <f ca="1">IF(P12="","", INDIRECT("base!"&amp;ADDRESS(MATCH(CONCATENATE(N12,"|",P12),base!$G$2:'base'!$G$1817,0)+1,6,4)))</f>
        <v/>
      </c>
      <c r="R12" s="124"/>
    </row>
    <row r="13" spans="1:18" ht="45" x14ac:dyDescent="0.25">
      <c r="A13" s="47"/>
      <c r="B13" s="56">
        <f>IF(AND(G13&lt;&gt;"",H13&gt;0,I13&lt;&gt;"",J13&lt;&gt;0,K13&lt;&gt;0),COUNT($B$11:B12)+1,"")</f>
        <v>1</v>
      </c>
      <c r="C13" s="34" t="s">
        <v>4042</v>
      </c>
      <c r="D13" s="91" t="s">
        <v>3776</v>
      </c>
      <c r="E13" s="47" t="s">
        <v>4036</v>
      </c>
      <c r="F13" s="68">
        <v>45323</v>
      </c>
      <c r="G13" s="41" t="s">
        <v>4033</v>
      </c>
      <c r="H13" s="114">
        <v>2.5</v>
      </c>
      <c r="I13" s="47" t="s">
        <v>3695</v>
      </c>
      <c r="J13" s="114">
        <v>399.34</v>
      </c>
      <c r="K13" s="54">
        <f>IFERROR(IF(H13*J13&lt;&gt;0,ROUND(ROUND(H13,4)*ROUND(J13,4),2),""),"")</f>
        <v>998.35</v>
      </c>
      <c r="L13" s="98">
        <v>0.31159999999999999</v>
      </c>
      <c r="M13" s="98">
        <v>0.84660000000000002</v>
      </c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s="129" customFormat="1" x14ac:dyDescent="0.25">
      <c r="A14" s="119"/>
      <c r="B14" s="117" t="str">
        <f>IF(AND(G14&lt;&gt;"",H14&gt;0,I14&lt;&gt;"",J14&lt;&gt;0,K14&lt;&gt;0),COUNT($B$11:B13)+1,"")</f>
        <v/>
      </c>
      <c r="C14" s="121" t="s">
        <v>4043</v>
      </c>
      <c r="D14" s="122"/>
      <c r="E14" s="119"/>
      <c r="F14" s="123"/>
      <c r="G14" s="124" t="s">
        <v>4028</v>
      </c>
      <c r="H14" s="125"/>
      <c r="I14" s="119" t="s">
        <v>4035</v>
      </c>
      <c r="J14" s="125"/>
      <c r="K14" s="130" t="str">
        <f t="shared" ref="K14:K78" si="0">IFERROR(IF(H14*J14&lt;&gt;0,ROUND(ROUND(H14,4)*ROUND(J14,4),2),""),"")</f>
        <v/>
      </c>
      <c r="L14" s="127"/>
      <c r="M14" s="127"/>
      <c r="N14" s="121"/>
      <c r="O14" s="131" t="str">
        <f ca="1">IF(N14="","", INDIRECT("base!"&amp;ADDRESS(MATCH(N14,base!$C$2:'base'!$C$133,0)+1,4,4)))</f>
        <v/>
      </c>
      <c r="P14" s="124"/>
      <c r="Q14" s="131" t="str">
        <f ca="1">IF(P14="","", INDIRECT("base!"&amp;ADDRESS(MATCH(CONCATENATE(N14,"|",P14),base!$G$2:'base'!$G$1817,0)+1,6,4)))</f>
        <v/>
      </c>
      <c r="R14" s="124"/>
    </row>
    <row r="15" spans="1:18" ht="30" x14ac:dyDescent="0.25">
      <c r="A15" s="47"/>
      <c r="B15" s="117">
        <f>IF(AND(G15&lt;&gt;"",H15&gt;0,I15&lt;&gt;"",J15&lt;&gt;0,K15&lt;&gt;0),COUNT($B$11:B14)+1,"")</f>
        <v>2</v>
      </c>
      <c r="C15" s="34" t="s">
        <v>4044</v>
      </c>
      <c r="D15" s="91" t="s">
        <v>3800</v>
      </c>
      <c r="E15" s="47" t="s">
        <v>4057</v>
      </c>
      <c r="F15" s="68">
        <v>45323</v>
      </c>
      <c r="G15" s="41" t="s">
        <v>4051</v>
      </c>
      <c r="H15" s="114">
        <v>597</v>
      </c>
      <c r="I15" s="47" t="s">
        <v>3695</v>
      </c>
      <c r="J15" s="114">
        <v>10.73</v>
      </c>
      <c r="K15" s="106">
        <f t="shared" si="0"/>
        <v>6405.81</v>
      </c>
      <c r="L15" s="98">
        <v>0.31159999999999999</v>
      </c>
      <c r="M15" s="98">
        <v>0.84660000000000002</v>
      </c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ht="45" x14ac:dyDescent="0.25">
      <c r="A16" s="47"/>
      <c r="B16" s="117">
        <f>IF(AND(G16&lt;&gt;"",H16&gt;0,I16&lt;&gt;"",J16&lt;&gt;0,K16&lt;&gt;0),COUNT($B$11:B15)+1,"")</f>
        <v>3</v>
      </c>
      <c r="C16" s="34" t="s">
        <v>4045</v>
      </c>
      <c r="D16" s="91" t="s">
        <v>3800</v>
      </c>
      <c r="E16" s="47" t="s">
        <v>4037</v>
      </c>
      <c r="F16" s="68">
        <v>45323</v>
      </c>
      <c r="G16" s="41" t="s">
        <v>4061</v>
      </c>
      <c r="H16" s="114">
        <v>16.98</v>
      </c>
      <c r="I16" s="47" t="s">
        <v>3696</v>
      </c>
      <c r="J16" s="114">
        <v>1067.0999999999999</v>
      </c>
      <c r="K16" s="106">
        <f t="shared" si="0"/>
        <v>18119.36</v>
      </c>
      <c r="L16" s="98">
        <v>0.31159999999999999</v>
      </c>
      <c r="M16" s="98">
        <v>0.84660000000000002</v>
      </c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ht="30" x14ac:dyDescent="0.25">
      <c r="A17" s="47"/>
      <c r="B17" s="117">
        <f>IF(AND(G17&lt;&gt;"",H17&gt;0,I17&lt;&gt;"",J17&lt;&gt;0,K17&lt;&gt;0),COUNT($B$11:B16)+1,"")</f>
        <v>4</v>
      </c>
      <c r="C17" s="34" t="s">
        <v>4054</v>
      </c>
      <c r="D17" s="91" t="s">
        <v>3800</v>
      </c>
      <c r="E17" s="47" t="s">
        <v>4058</v>
      </c>
      <c r="F17" s="68">
        <v>45323</v>
      </c>
      <c r="G17" s="41" t="s">
        <v>4052</v>
      </c>
      <c r="H17" s="114">
        <v>1228.5</v>
      </c>
      <c r="I17" s="47" t="s">
        <v>3694</v>
      </c>
      <c r="J17" s="114">
        <v>28.87</v>
      </c>
      <c r="K17" s="106">
        <f t="shared" si="0"/>
        <v>35466.800000000003</v>
      </c>
      <c r="L17" s="98">
        <v>0.31159999999999999</v>
      </c>
      <c r="M17" s="98">
        <v>0.84660000000000002</v>
      </c>
      <c r="N17" s="34"/>
      <c r="O17" s="118"/>
      <c r="P17" s="41"/>
      <c r="Q17" s="118"/>
      <c r="R17" s="41"/>
    </row>
    <row r="18" spans="1:18" ht="45" x14ac:dyDescent="0.25">
      <c r="A18" s="47"/>
      <c r="B18" s="117">
        <f>IF(AND(G18&lt;&gt;"",H18&gt;0,I18&lt;&gt;"",J18&lt;&gt;0,K18&lt;&gt;0),COUNT($B$11:B17)+1,"")</f>
        <v>5</v>
      </c>
      <c r="C18" s="34" t="s">
        <v>4055</v>
      </c>
      <c r="D18" s="91" t="s">
        <v>3800</v>
      </c>
      <c r="E18" s="47" t="s">
        <v>4059</v>
      </c>
      <c r="F18" s="68">
        <v>45323</v>
      </c>
      <c r="G18" s="41" t="s">
        <v>4062</v>
      </c>
      <c r="H18" s="114">
        <v>597</v>
      </c>
      <c r="I18" s="47" t="s">
        <v>3695</v>
      </c>
      <c r="J18" s="114">
        <v>230.85</v>
      </c>
      <c r="K18" s="106">
        <f t="shared" si="0"/>
        <v>137817.45000000001</v>
      </c>
      <c r="L18" s="98">
        <v>0.31159999999999999</v>
      </c>
      <c r="M18" s="98">
        <v>0.84660000000000002</v>
      </c>
      <c r="N18" s="34"/>
      <c r="O18" s="118"/>
      <c r="P18" s="41"/>
      <c r="Q18" s="118"/>
      <c r="R18" s="41"/>
    </row>
    <row r="19" spans="1:18" ht="30" x14ac:dyDescent="0.25">
      <c r="A19" s="47"/>
      <c r="B19" s="117">
        <f>IF(AND(G19&lt;&gt;"",H19&gt;0,I19&lt;&gt;"",J19&lt;&gt;0,K19&lt;&gt;0),COUNT($B$11:B18)+1,"")</f>
        <v>6</v>
      </c>
      <c r="C19" s="34" t="s">
        <v>4056</v>
      </c>
      <c r="D19" s="91" t="s">
        <v>3800</v>
      </c>
      <c r="E19" s="47" t="s">
        <v>4060</v>
      </c>
      <c r="F19" s="68">
        <v>45323</v>
      </c>
      <c r="G19" s="41" t="s">
        <v>4053</v>
      </c>
      <c r="H19" s="114">
        <v>597</v>
      </c>
      <c r="I19" s="47" t="s">
        <v>3695</v>
      </c>
      <c r="J19" s="114">
        <v>34.630000000000003</v>
      </c>
      <c r="K19" s="106">
        <f t="shared" si="0"/>
        <v>20674.11</v>
      </c>
      <c r="L19" s="98">
        <v>0.31159999999999999</v>
      </c>
      <c r="M19" s="98">
        <v>0.84660000000000002</v>
      </c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s="129" customFormat="1" x14ac:dyDescent="0.25">
      <c r="A20" s="119"/>
      <c r="B20" s="117" t="str">
        <f>IF(AND(G20&lt;&gt;"",H20&gt;0,I20&lt;&gt;"",J20&lt;&gt;0,K20&lt;&gt;0),COUNT($B$11:B19)+1,"")</f>
        <v/>
      </c>
      <c r="C20" s="121" t="s">
        <v>4046</v>
      </c>
      <c r="D20" s="122"/>
      <c r="E20" s="119"/>
      <c r="F20" s="123"/>
      <c r="G20" s="124" t="s">
        <v>4029</v>
      </c>
      <c r="H20" s="125"/>
      <c r="I20" s="119" t="s">
        <v>4035</v>
      </c>
      <c r="J20" s="125"/>
      <c r="K20" s="106" t="str">
        <f t="shared" si="0"/>
        <v/>
      </c>
      <c r="L20" s="127"/>
      <c r="M20" s="127"/>
      <c r="N20" s="121"/>
      <c r="O20" s="131" t="str">
        <f ca="1">IF(N20="","", INDIRECT("base!"&amp;ADDRESS(MATCH(N20,base!$C$2:'base'!$C$133,0)+1,4,4)))</f>
        <v/>
      </c>
      <c r="P20" s="124"/>
      <c r="Q20" s="131" t="str">
        <f ca="1">IF(P20="","", INDIRECT("base!"&amp;ADDRESS(MATCH(CONCATENATE(N20,"|",P20),base!$G$2:'base'!$G$1817,0)+1,6,4)))</f>
        <v/>
      </c>
      <c r="R20" s="124"/>
    </row>
    <row r="21" spans="1:18" x14ac:dyDescent="0.25">
      <c r="A21" s="47"/>
      <c r="B21" s="117">
        <f>IF(AND(G21&lt;&gt;"",H21&gt;0,I21&lt;&gt;"",J21&lt;&gt;0,K21&lt;&gt;0),COUNT($B$11:B20)+1,"")</f>
        <v>7</v>
      </c>
      <c r="C21" s="34" t="s">
        <v>4047</v>
      </c>
      <c r="D21" s="91" t="s">
        <v>3776</v>
      </c>
      <c r="E21" s="47" t="s">
        <v>4038</v>
      </c>
      <c r="F21" s="68">
        <v>45323</v>
      </c>
      <c r="G21" s="41" t="s">
        <v>4030</v>
      </c>
      <c r="H21" s="114">
        <v>597</v>
      </c>
      <c r="I21" s="47" t="s">
        <v>3695</v>
      </c>
      <c r="J21" s="114">
        <v>34.979999999999997</v>
      </c>
      <c r="K21" s="106">
        <f t="shared" si="0"/>
        <v>20883.060000000001</v>
      </c>
      <c r="L21" s="98">
        <v>0.31159999999999999</v>
      </c>
      <c r="M21" s="98">
        <v>0.84660000000000002</v>
      </c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ht="45" x14ac:dyDescent="0.25">
      <c r="A22" s="47"/>
      <c r="B22" s="117">
        <f>IF(AND(G22&lt;&gt;"",H22&gt;0,I22&lt;&gt;"",J22&lt;&gt;0,K22&lt;&gt;0),COUNT($B$11:B21)+1,"")</f>
        <v>8</v>
      </c>
      <c r="C22" s="34" t="s">
        <v>4048</v>
      </c>
      <c r="D22" s="91" t="s">
        <v>3776</v>
      </c>
      <c r="E22" s="47" t="s">
        <v>4039</v>
      </c>
      <c r="F22" s="68">
        <v>45323</v>
      </c>
      <c r="G22" s="41" t="s">
        <v>4034</v>
      </c>
      <c r="H22" s="114">
        <v>293.81</v>
      </c>
      <c r="I22" s="47" t="s">
        <v>3694</v>
      </c>
      <c r="J22" s="114">
        <v>13.12</v>
      </c>
      <c r="K22" s="106">
        <f t="shared" si="0"/>
        <v>3854.79</v>
      </c>
      <c r="L22" s="98">
        <v>0.31159999999999999</v>
      </c>
      <c r="M22" s="98">
        <v>0.84660000000000002</v>
      </c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s="129" customFormat="1" x14ac:dyDescent="0.25">
      <c r="A23" s="119"/>
      <c r="B23" s="117" t="str">
        <f>IF(AND(G23&lt;&gt;"",H23&gt;0,I23&lt;&gt;"",J23&lt;&gt;0,K23&lt;&gt;0),COUNT($B$11:B22)+1,"")</f>
        <v/>
      </c>
      <c r="C23" s="121" t="s">
        <v>4049</v>
      </c>
      <c r="D23" s="122"/>
      <c r="E23" s="119"/>
      <c r="F23" s="123"/>
      <c r="G23" s="124" t="s">
        <v>4031</v>
      </c>
      <c r="H23" s="125"/>
      <c r="I23" s="119" t="s">
        <v>4035</v>
      </c>
      <c r="J23" s="125"/>
      <c r="K23" s="106" t="str">
        <f t="shared" si="0"/>
        <v/>
      </c>
      <c r="L23" s="127"/>
      <c r="M23" s="127"/>
      <c r="N23" s="121"/>
      <c r="O23" s="131" t="str">
        <f ca="1">IF(N23="","", INDIRECT("base!"&amp;ADDRESS(MATCH(N23,base!$C$2:'base'!$C$133,0)+1,4,4)))</f>
        <v/>
      </c>
      <c r="P23" s="124"/>
      <c r="Q23" s="131" t="str">
        <f ca="1">IF(P23="","", INDIRECT("base!"&amp;ADDRESS(MATCH(CONCATENATE(N23,"|",P23),base!$G$2:'base'!$G$1817,0)+1,6,4)))</f>
        <v/>
      </c>
      <c r="R23" s="124"/>
    </row>
    <row r="24" spans="1:18" x14ac:dyDescent="0.25">
      <c r="A24" s="47"/>
      <c r="B24" s="117">
        <f>IF(AND(G24&lt;&gt;"",H24&gt;0,I24&lt;&gt;"",J24&lt;&gt;0,K24&lt;&gt;0),COUNT($B$11:B23)+1,"")</f>
        <v>9</v>
      </c>
      <c r="C24" s="34" t="s">
        <v>4050</v>
      </c>
      <c r="D24" s="91" t="s">
        <v>3776</v>
      </c>
      <c r="E24" s="47" t="s">
        <v>4040</v>
      </c>
      <c r="F24" s="68">
        <v>45323</v>
      </c>
      <c r="G24" s="41" t="s">
        <v>4032</v>
      </c>
      <c r="H24" s="114">
        <v>940</v>
      </c>
      <c r="I24" s="47" t="s">
        <v>3695</v>
      </c>
      <c r="J24" s="114">
        <v>2.54</v>
      </c>
      <c r="K24" s="106">
        <f t="shared" si="0"/>
        <v>2387.6</v>
      </c>
      <c r="L24" s="98">
        <v>0.31159999999999999</v>
      </c>
      <c r="M24" s="98">
        <v>0.84660000000000002</v>
      </c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47"/>
      <c r="B25" s="117" t="str">
        <f>IF(AND(G25&lt;&gt;"",H25&gt;0,I25&lt;&gt;"",J25&lt;&gt;0,K25&lt;&gt;0),COUNT($B$11:B24)+1,"")</f>
        <v/>
      </c>
      <c r="C25" s="34"/>
      <c r="D25" s="91"/>
      <c r="E25" s="47"/>
      <c r="F25" s="68"/>
      <c r="G25" s="41"/>
      <c r="H25" s="114"/>
      <c r="I25" s="47"/>
      <c r="J25" s="114"/>
      <c r="K25" s="106" t="str">
        <f t="shared" si="0"/>
        <v/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47"/>
      <c r="B26" s="117" t="str">
        <f>IF(AND(G26&lt;&gt;"",H26&gt;0,I26&lt;&gt;"",J26&lt;&gt;0,K26&lt;&gt;0),COUNT($B$11:B25)+1,"")</f>
        <v/>
      </c>
      <c r="C26" s="34"/>
      <c r="D26" s="91"/>
      <c r="E26" s="47"/>
      <c r="F26" s="68"/>
      <c r="G26" s="41"/>
      <c r="H26" s="114"/>
      <c r="I26" s="47"/>
      <c r="J26" s="114"/>
      <c r="K26" s="106" t="str">
        <f t="shared" si="0"/>
        <v/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47"/>
      <c r="B27" s="117" t="str">
        <f>IF(AND(G27&lt;&gt;"",H27&gt;0,I27&lt;&gt;"",J27&lt;&gt;0,K27&lt;&gt;0),COUNT($B$11:B26)+1,"")</f>
        <v/>
      </c>
      <c r="C27" s="34"/>
      <c r="D27" s="91"/>
      <c r="E27" s="47"/>
      <c r="F27" s="68"/>
      <c r="G27" s="41"/>
      <c r="H27" s="114"/>
      <c r="I27" s="47"/>
      <c r="J27" s="114"/>
      <c r="K27" s="106" t="str">
        <f t="shared" si="0"/>
        <v/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47"/>
      <c r="B28" s="117" t="str">
        <f>IF(AND(G28&lt;&gt;"",H28&gt;0,I28&lt;&gt;"",J28&lt;&gt;0,K28&lt;&gt;0),COUNT($B$11:B27)+1,"")</f>
        <v/>
      </c>
      <c r="C28" s="34"/>
      <c r="D28" s="91"/>
      <c r="E28" s="47"/>
      <c r="F28" s="68"/>
      <c r="G28" s="41"/>
      <c r="H28" s="114"/>
      <c r="I28" s="47"/>
      <c r="J28" s="114"/>
      <c r="K28" s="106" t="str">
        <f t="shared" si="0"/>
        <v/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47"/>
      <c r="B29" s="117" t="str">
        <f>IF(AND(G29&lt;&gt;"",H29&gt;0,I29&lt;&gt;"",J29&lt;&gt;0,K29&lt;&gt;0),COUNT($B$11:B28)+1,"")</f>
        <v/>
      </c>
      <c r="C29" s="34"/>
      <c r="D29" s="91"/>
      <c r="E29" s="47"/>
      <c r="F29" s="68"/>
      <c r="G29" s="41"/>
      <c r="H29" s="114"/>
      <c r="I29" s="47"/>
      <c r="J29" s="114"/>
      <c r="K29" s="106" t="str">
        <f t="shared" si="0"/>
        <v/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47"/>
      <c r="B30" s="117" t="str">
        <f>IF(AND(G30&lt;&gt;"",H30&gt;0,I30&lt;&gt;"",J30&lt;&gt;0,K30&lt;&gt;0),COUNT($B$11:B29)+1,"")</f>
        <v/>
      </c>
      <c r="C30" s="34"/>
      <c r="D30" s="91"/>
      <c r="E30" s="47"/>
      <c r="F30" s="68"/>
      <c r="G30" s="41"/>
      <c r="H30" s="114"/>
      <c r="I30" s="47"/>
      <c r="J30" s="114"/>
      <c r="K30" s="106" t="str">
        <f t="shared" si="0"/>
        <v/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47"/>
      <c r="B31" s="117" t="str">
        <f>IF(AND(G31&lt;&gt;"",H31&gt;0,I31&lt;&gt;"",J31&lt;&gt;0,K31&lt;&gt;0),COUNT($B$11:B30)+1,"")</f>
        <v/>
      </c>
      <c r="C31" s="34"/>
      <c r="D31" s="91"/>
      <c r="E31" s="47"/>
      <c r="F31" s="68"/>
      <c r="G31" s="41"/>
      <c r="H31" s="114"/>
      <c r="I31" s="47"/>
      <c r="J31" s="114"/>
      <c r="K31" s="106" t="str">
        <f t="shared" si="0"/>
        <v/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47"/>
      <c r="B32" s="117" t="str">
        <f>IF(AND(G32&lt;&gt;"",H32&gt;0,I32&lt;&gt;"",J32&lt;&gt;0,K32&lt;&gt;0),COUNT($B$11:B31)+1,"")</f>
        <v/>
      </c>
      <c r="C32" s="34"/>
      <c r="D32" s="91"/>
      <c r="E32" s="47"/>
      <c r="F32" s="68"/>
      <c r="G32" s="41"/>
      <c r="H32" s="114"/>
      <c r="I32" s="47"/>
      <c r="J32" s="114"/>
      <c r="K32" s="106" t="str">
        <f t="shared" si="0"/>
        <v/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47"/>
      <c r="B33" s="117" t="str">
        <f>IF(AND(G33&lt;&gt;"",H33&gt;0,I33&lt;&gt;"",J33&lt;&gt;0,K33&lt;&gt;0),COUNT($B$11:B32)+1,"")</f>
        <v/>
      </c>
      <c r="C33" s="34"/>
      <c r="D33" s="91"/>
      <c r="E33" s="47"/>
      <c r="F33" s="68"/>
      <c r="G33" s="41"/>
      <c r="H33" s="114"/>
      <c r="I33" s="47"/>
      <c r="J33" s="114"/>
      <c r="K33" s="106" t="str">
        <f t="shared" si="0"/>
        <v/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47"/>
      <c r="B34" s="117" t="str">
        <f>IF(AND(G34&lt;&gt;"",H34&gt;0,I34&lt;&gt;"",J34&lt;&gt;0,K34&lt;&gt;0),COUNT($B$11:B33)+1,"")</f>
        <v/>
      </c>
      <c r="C34" s="34"/>
      <c r="D34" s="91"/>
      <c r="E34" s="47"/>
      <c r="F34" s="68"/>
      <c r="G34" s="41"/>
      <c r="H34" s="114"/>
      <c r="I34" s="47"/>
      <c r="J34" s="114"/>
      <c r="K34" s="106" t="str">
        <f t="shared" si="0"/>
        <v/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x14ac:dyDescent="0.25">
      <c r="A35" s="47"/>
      <c r="B35" s="117" t="str">
        <f>IF(AND(G35&lt;&gt;"",H35&gt;0,I35&lt;&gt;"",J35&lt;&gt;0,K35&lt;&gt;0),COUNT($B$11:B34)+1,"")</f>
        <v/>
      </c>
      <c r="C35" s="34"/>
      <c r="D35" s="91"/>
      <c r="E35" s="47"/>
      <c r="F35" s="68"/>
      <c r="G35" s="41"/>
      <c r="H35" s="114"/>
      <c r="I35" s="47"/>
      <c r="J35" s="114"/>
      <c r="K35" s="106" t="str">
        <f t="shared" si="0"/>
        <v/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47"/>
      <c r="B36" s="117" t="str">
        <f>IF(AND(G36&lt;&gt;"",H36&gt;0,I36&lt;&gt;"",J36&lt;&gt;0,K36&lt;&gt;0),COUNT($B$11:B35)+1,"")</f>
        <v/>
      </c>
      <c r="C36" s="34"/>
      <c r="D36" s="91"/>
      <c r="E36" s="47"/>
      <c r="F36" s="68"/>
      <c r="G36" s="41"/>
      <c r="H36" s="114"/>
      <c r="I36" s="47"/>
      <c r="J36" s="114"/>
      <c r="K36" s="106" t="str">
        <f t="shared" si="0"/>
        <v/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47"/>
      <c r="B37" s="117" t="str">
        <f>IF(AND(G37&lt;&gt;"",H37&gt;0,I37&lt;&gt;"",J37&lt;&gt;0,K37&lt;&gt;0),COUNT($B$11:B36)+1,"")</f>
        <v/>
      </c>
      <c r="C37" s="34"/>
      <c r="D37" s="91"/>
      <c r="E37" s="47"/>
      <c r="F37" s="68"/>
      <c r="G37" s="41"/>
      <c r="H37" s="114"/>
      <c r="I37" s="47"/>
      <c r="J37" s="114"/>
      <c r="K37" s="106" t="str">
        <f t="shared" si="0"/>
        <v/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1000000}">
          <x14:formula1>
            <xm:f>base!$N$2:$N$35</xm:f>
          </x14:formula1>
          <xm:sqref>D3:D6 D1</xm:sqref>
        </x14:dataValidation>
        <x14:dataValidation type="list" allowBlank="1" showInputMessage="1" showErrorMessage="1" xr:uid="{00000000-0002-0000-0100-000002000000}">
          <x14:formula1>
            <xm:f>base!$I$2:$I$126</xm:f>
          </x14:formula1>
          <xm:sqref>I1 I10 I3:I4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3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4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base!$N$2:$N$36</xm:f>
          </x14:formula1>
          <xm:sqref>D12:D1048576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base!$I$2:$I$126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7"/>
  <sheetViews>
    <sheetView tabSelected="1" workbookViewId="0">
      <selection activeCell="D23" sqref="D23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53" t="s">
        <v>3679</v>
      </c>
      <c r="B1" s="154"/>
      <c r="C1" s="154"/>
      <c r="D1" s="154"/>
      <c r="E1" s="154"/>
      <c r="F1" s="154"/>
      <c r="G1" s="154"/>
      <c r="H1" s="155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77" t="str">
        <f>IF(Identificação!B2=0,"",Identificação!B2)</f>
        <v>Concorrência Lei 14.133/21 Presencial</v>
      </c>
      <c r="D2" s="177"/>
      <c r="E2" s="28" t="s">
        <v>151</v>
      </c>
      <c r="F2" s="29">
        <f>IF(Identificação!E2=0,"",Identificação!E2)</f>
        <v>7</v>
      </c>
      <c r="G2" s="28" t="s">
        <v>152</v>
      </c>
      <c r="H2" s="30">
        <f>IF(Identificação!G2=0,"",Identificação!G2)</f>
        <v>2024</v>
      </c>
      <c r="I2" s="103"/>
      <c r="J2" s="103"/>
      <c r="K2" s="2"/>
    </row>
    <row r="3" spans="1:12" s="27" customFormat="1" ht="30.75" customHeight="1" thickBot="1" x14ac:dyDescent="0.3">
      <c r="A3" s="162" t="s">
        <v>153</v>
      </c>
      <c r="B3" s="163"/>
      <c r="C3" s="164" t="str">
        <f>IF(Identificação!B3=0,"",Identificação!B3)</f>
        <v>SUBSTITUIÇÃO DO PISO DA ESCOLA CAMINHOS DO SABER</v>
      </c>
      <c r="D3" s="164"/>
      <c r="E3" s="164"/>
      <c r="F3" s="164"/>
      <c r="G3" s="164"/>
      <c r="H3" s="165"/>
      <c r="I3" s="103"/>
      <c r="J3" s="103"/>
    </row>
    <row r="4" spans="1:12" s="27" customFormat="1" ht="15.75" thickBot="1" x14ac:dyDescent="0.3">
      <c r="A4" s="18" t="s">
        <v>3791</v>
      </c>
      <c r="B4" s="26"/>
      <c r="C4" s="141"/>
      <c r="D4" s="141"/>
      <c r="E4" s="141"/>
      <c r="F4" s="141"/>
      <c r="G4" s="22" t="s">
        <v>3753</v>
      </c>
      <c r="H4" s="79"/>
      <c r="I4" s="103"/>
      <c r="J4" s="103"/>
    </row>
    <row r="5" spans="1:12" s="27" customFormat="1" ht="15.75" thickBot="1" x14ac:dyDescent="0.3">
      <c r="A5" s="15" t="s">
        <v>169</v>
      </c>
      <c r="B5" s="22"/>
      <c r="C5" s="178" t="str">
        <f>IF(Identificação!B5=0,"",Identificação!B5)</f>
        <v>Obras e Serviços de Engenharia</v>
      </c>
      <c r="D5" s="179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75">
        <f>SUMIFS(H12:H39953,B12:B39953,"&gt;0",H12:H39953,"&lt;&gt;0")</f>
        <v>0</v>
      </c>
      <c r="D6" s="176"/>
      <c r="E6" s="5"/>
      <c r="F6" s="5"/>
      <c r="G6" s="6"/>
      <c r="I6" s="103"/>
      <c r="J6" s="103"/>
    </row>
    <row r="7" spans="1:12" s="27" customFormat="1" x14ac:dyDescent="0.25">
      <c r="A7" s="89" t="s">
        <v>3821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3942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45" t="s">
        <v>3754</v>
      </c>
      <c r="B10" s="145" t="s">
        <v>3755</v>
      </c>
      <c r="C10" s="145" t="s">
        <v>3677</v>
      </c>
      <c r="D10" s="149" t="s">
        <v>3756</v>
      </c>
      <c r="E10" s="173" t="s">
        <v>171</v>
      </c>
      <c r="F10" s="174"/>
      <c r="G10" s="174"/>
      <c r="H10" s="174"/>
      <c r="I10" s="174"/>
      <c r="J10" s="174"/>
      <c r="K10" s="174"/>
    </row>
    <row r="11" spans="1:12" customFormat="1" ht="45" x14ac:dyDescent="0.25">
      <c r="A11" s="146"/>
      <c r="B11" s="146"/>
      <c r="C11" s="146"/>
      <c r="D11" s="150"/>
      <c r="E11" s="53" t="s">
        <v>3757</v>
      </c>
      <c r="F11" s="23" t="s">
        <v>3758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 t="str">
        <f>IF('Orçamento-base'!A12&gt;0,'Orçamento-base'!A12,"")</f>
        <v/>
      </c>
      <c r="B12" s="111" t="str">
        <f>'Orçamento-base'!B12</f>
        <v/>
      </c>
      <c r="C12" s="66" t="str">
        <f>IF('Orçamento-base'!C12&gt;0,'Orçamento-base'!C12,"")</f>
        <v>1.1.</v>
      </c>
      <c r="D12" s="54" t="str">
        <f>IF('Orçamento-base'!G12&gt;0,'Orçamento-base'!G12,"")</f>
        <v>SERVIÇOS INICIAIS</v>
      </c>
      <c r="E12" s="116" t="str">
        <f>IF('Orçamento-base'!H12&gt;0,'Orçamento-base'!H12,"")</f>
        <v/>
      </c>
      <c r="F12" s="54" t="str">
        <f>IF('Orçamento-base'!I12&gt;0,'Orçamento-base'!I12,"")</f>
        <v/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 t="str">
        <f>IF('Orçamento-base'!A13&gt;0,'Orçamento-base'!A13,"")</f>
        <v/>
      </c>
      <c r="B13" s="111">
        <f>'Orçamento-base'!B13</f>
        <v>1</v>
      </c>
      <c r="C13" s="66" t="str">
        <f>IF('Orçamento-base'!C13&gt;0,'Orçamento-base'!C13,"")</f>
        <v>1.1.1.</v>
      </c>
      <c r="D13" s="54" t="str">
        <f>IF('Orçamento-base'!G13&gt;0,'Orçamento-base'!G13,"")</f>
        <v>FORNECIMENTO E INSTALAÇÃO DE PLACA DE OBRA COM CHAPA GALVANIZADA E ESTRUTURA DE MADEIRA. AF_03/2022_PS</v>
      </c>
      <c r="E13" s="116">
        <f>IF('Orçamento-base'!H13&gt;0,'Orçamento-base'!H13,"")</f>
        <v>2.5</v>
      </c>
      <c r="F13" s="54" t="str">
        <f>IF('Orçamento-base'!I13&gt;0,'Orçamento-base'!I13,"")</f>
        <v>m2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 t="str">
        <f>IF('Orçamento-base'!A14&gt;0,'Orçamento-base'!A14,"")</f>
        <v/>
      </c>
      <c r="B14" s="111" t="str">
        <f>'Orçamento-base'!B14</f>
        <v/>
      </c>
      <c r="C14" s="111" t="str">
        <f>IF('Orçamento-base'!C14&gt;0,'Orçamento-base'!C14,"")</f>
        <v>1.2.</v>
      </c>
      <c r="D14" s="106" t="str">
        <f>IF('Orçamento-base'!G14&gt;0,'Orçamento-base'!G14,"")</f>
        <v>PISOS</v>
      </c>
      <c r="E14" s="180" t="str">
        <f>IF('Orçamento-base'!H14&gt;0,'Orçamento-base'!H14,"")</f>
        <v/>
      </c>
      <c r="F14" s="106" t="str">
        <f>IF('Orçamento-base'!I14&gt;0,'Orçamento-base'!I14,"")</f>
        <v/>
      </c>
      <c r="G14" s="114"/>
      <c r="H14" s="106" t="str">
        <f t="shared" ref="H14:H77" si="0">IFERROR(IF(E14*G14&lt;&gt;0,ROUND(ROUND(E14,4)*ROUND(G14,4),2),""),"")</f>
        <v/>
      </c>
      <c r="I14" s="98"/>
      <c r="J14" s="98"/>
      <c r="K14" s="46"/>
    </row>
    <row r="15" spans="1:12" x14ac:dyDescent="0.25">
      <c r="A15" s="111" t="str">
        <f>IF('Orçamento-base'!A15&gt;0,'Orçamento-base'!A15,"")</f>
        <v/>
      </c>
      <c r="B15" s="111">
        <f>'Orçamento-base'!B15</f>
        <v>2</v>
      </c>
      <c r="C15" s="111" t="str">
        <f>IF('Orçamento-base'!C15&gt;0,'Orçamento-base'!C15,"")</f>
        <v>1.2.1.</v>
      </c>
      <c r="D15" s="106" t="str">
        <f>IF('Orçamento-base'!G15&gt;0,'Orçamento-base'!G15,"")</f>
        <v>IMPERMEABILIZAÇÃO DE SUPERFÍCIE COM EMULSÃO ASFÁLTICA, 1 DEMÃO (REF.: 98557)</v>
      </c>
      <c r="E15" s="180">
        <f>IF('Orçamento-base'!H15&gt;0,'Orçamento-base'!H15,"")</f>
        <v>597</v>
      </c>
      <c r="F15" s="106" t="str">
        <f>IF('Orçamento-base'!I15&gt;0,'Orçamento-base'!I15,"")</f>
        <v>m2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 t="str">
        <f>IF('Orçamento-base'!A16&gt;0,'Orçamento-base'!A16,"")</f>
        <v/>
      </c>
      <c r="B16" s="111">
        <f>'Orçamento-base'!B16</f>
        <v>3</v>
      </c>
      <c r="C16" s="111" t="str">
        <f>IF('Orçamento-base'!C16&gt;0,'Orçamento-base'!C16,"")</f>
        <v>1.2.2.</v>
      </c>
      <c r="D16" s="106" t="str">
        <f>IF('Orçamento-base'!G16&gt;0,'Orçamento-base'!G16,"")</f>
        <v>CONTRAPISO DE CONCRETO USINADO, INCLUINDO BOMBEAMENTO E LANÇAMENTO, ESPESSURA DE 3 cm (REF.: 103674)</v>
      </c>
      <c r="E16" s="180">
        <f>IF('Orçamento-base'!H16&gt;0,'Orçamento-base'!H16,"")</f>
        <v>16.98</v>
      </c>
      <c r="F16" s="106" t="str">
        <f>IF('Orçamento-base'!I16&gt;0,'Orçamento-base'!I16,"")</f>
        <v>m3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 t="str">
        <f>IF('Orçamento-base'!A17&gt;0,'Orçamento-base'!A17,"")</f>
        <v/>
      </c>
      <c r="B17" s="111">
        <f>'Orçamento-base'!B17</f>
        <v>4</v>
      </c>
      <c r="C17" s="111" t="str">
        <f>IF('Orçamento-base'!C17&gt;0,'Orçamento-base'!C17,"")</f>
        <v>1.2.3</v>
      </c>
      <c r="D17" s="106" t="str">
        <f>IF('Orçamento-base'!G17&gt;0,'Orçamento-base'!G17,"")</f>
        <v>BARROTES DE MADEIRA TRAPEZOIDAL 4,0 x 2,5 X 3,0 CM (base x topo x altura)</v>
      </c>
      <c r="E17" s="180">
        <f>IF('Orçamento-base'!H17&gt;0,'Orçamento-base'!H17,"")</f>
        <v>1228.5</v>
      </c>
      <c r="F17" s="106" t="str">
        <f>IF('Orçamento-base'!I17&gt;0,'Orçamento-base'!I17,"")</f>
        <v>m</v>
      </c>
      <c r="G17" s="114"/>
      <c r="H17" s="106" t="str">
        <f t="shared" si="0"/>
        <v/>
      </c>
      <c r="I17" s="98"/>
      <c r="J17" s="98"/>
      <c r="K17" s="46"/>
    </row>
    <row r="18" spans="1:11" x14ac:dyDescent="0.25">
      <c r="A18" s="111" t="str">
        <f>IF('Orçamento-base'!A18&gt;0,'Orçamento-base'!A18,"")</f>
        <v/>
      </c>
      <c r="B18" s="111">
        <f>'Orçamento-base'!B18</f>
        <v>5</v>
      </c>
      <c r="C18" s="111" t="str">
        <f>IF('Orçamento-base'!C18&gt;0,'Orçamento-base'!C18,"")</f>
        <v>1.2.4</v>
      </c>
      <c r="D18" s="106" t="str">
        <f>IF('Orçamento-base'!G18&gt;0,'Orçamento-base'!G18,"")</f>
        <v>ASSOALHO DE MADEIRA, DO TIPO EUCALIPTO CITRIODORA, DE 1ª LINHA, SECO EM ESTUFA, ENCAIXE MACHO/FEMEA, 8 X 2 CM (REF.: 101746)</v>
      </c>
      <c r="E18" s="180">
        <f>IF('Orçamento-base'!H18&gt;0,'Orçamento-base'!H18,"")</f>
        <v>597</v>
      </c>
      <c r="F18" s="106" t="str">
        <f>IF('Orçamento-base'!I18&gt;0,'Orçamento-base'!I18,"")</f>
        <v>m2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 t="str">
        <f>IF('Orçamento-base'!A19&gt;0,'Orçamento-base'!A19,"")</f>
        <v/>
      </c>
      <c r="B19" s="111">
        <f>'Orçamento-base'!B19</f>
        <v>6</v>
      </c>
      <c r="C19" s="111" t="str">
        <f>IF('Orçamento-base'!C19&gt;0,'Orçamento-base'!C19,"")</f>
        <v>1.2.5</v>
      </c>
      <c r="D19" s="106" t="str">
        <f>IF('Orçamento-base'!G19&gt;0,'Orçamento-base'!G19,"")</f>
        <v>LIXAMENTO DE MADEIRA PARA APLICAÇÃO DE PINTURA. (REF.: 102193)</v>
      </c>
      <c r="E19" s="180">
        <f>IF('Orçamento-base'!H19&gt;0,'Orçamento-base'!H19,"")</f>
        <v>597</v>
      </c>
      <c r="F19" s="106" t="str">
        <f>IF('Orçamento-base'!I19&gt;0,'Orçamento-base'!I19,"")</f>
        <v>m2</v>
      </c>
      <c r="G19" s="114"/>
      <c r="H19" s="106" t="str">
        <f t="shared" si="0"/>
        <v/>
      </c>
      <c r="I19" s="98"/>
      <c r="J19" s="98"/>
      <c r="K19" s="46"/>
    </row>
    <row r="20" spans="1:11" x14ac:dyDescent="0.25">
      <c r="A20" s="111" t="str">
        <f>IF('Orçamento-base'!A20&gt;0,'Orçamento-base'!A20,"")</f>
        <v/>
      </c>
      <c r="B20" s="111" t="str">
        <f>'Orçamento-base'!B20</f>
        <v/>
      </c>
      <c r="C20" s="111" t="str">
        <f>IF('Orçamento-base'!C20&gt;0,'Orçamento-base'!C20,"")</f>
        <v>1.3.</v>
      </c>
      <c r="D20" s="106" t="str">
        <f>IF('Orçamento-base'!G20&gt;0,'Orçamento-base'!G20,"")</f>
        <v>PINTURAS</v>
      </c>
      <c r="E20" s="180" t="str">
        <f>IF('Orçamento-base'!H20&gt;0,'Orçamento-base'!H20,"")</f>
        <v/>
      </c>
      <c r="F20" s="106" t="str">
        <f>IF('Orçamento-base'!I20&gt;0,'Orçamento-base'!I20,"")</f>
        <v/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 t="str">
        <f>IF('Orçamento-base'!A21&gt;0,'Orçamento-base'!A21,"")</f>
        <v/>
      </c>
      <c r="B21" s="111">
        <f>'Orçamento-base'!B21</f>
        <v>7</v>
      </c>
      <c r="C21" s="111" t="str">
        <f>IF('Orçamento-base'!C21&gt;0,'Orçamento-base'!C21,"")</f>
        <v>1.3.1.</v>
      </c>
      <c r="D21" s="106" t="str">
        <f>IF('Orçamento-base'!G21&gt;0,'Orçamento-base'!G21,"")</f>
        <v>PINTURA VERNIZ SINTECO, 3 DEMÃOS</v>
      </c>
      <c r="E21" s="180">
        <f>IF('Orçamento-base'!H21&gt;0,'Orçamento-base'!H21,"")</f>
        <v>597</v>
      </c>
      <c r="F21" s="106" t="str">
        <f>IF('Orçamento-base'!I21&gt;0,'Orçamento-base'!I21,"")</f>
        <v>m2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 t="str">
        <f>IF('Orçamento-base'!A22&gt;0,'Orçamento-base'!A22,"")</f>
        <v/>
      </c>
      <c r="B22" s="111">
        <f>'Orçamento-base'!B22</f>
        <v>8</v>
      </c>
      <c r="C22" s="111" t="str">
        <f>IF('Orçamento-base'!C22&gt;0,'Orçamento-base'!C22,"")</f>
        <v>1.3.2.</v>
      </c>
      <c r="D22" s="106" t="str">
        <f>IF('Orçamento-base'!G22&gt;0,'Orçamento-base'!G22,"")</f>
        <v>PINTURA DE DEMARCAÇÃO DE QUADRA POLIESPORTIVA COM TINTA EPÓXI, E = 5 CM, APLICAÇÃO MANUAL. AF_05/2021</v>
      </c>
      <c r="E22" s="180">
        <f>IF('Orçamento-base'!H22&gt;0,'Orçamento-base'!H22,"")</f>
        <v>293.81</v>
      </c>
      <c r="F22" s="106" t="str">
        <f>IF('Orçamento-base'!I22&gt;0,'Orçamento-base'!I22,"")</f>
        <v>m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 t="str">
        <f>IF('Orçamento-base'!A23&gt;0,'Orçamento-base'!A23,"")</f>
        <v/>
      </c>
      <c r="B23" s="111" t="str">
        <f>'Orçamento-base'!B23</f>
        <v/>
      </c>
      <c r="C23" s="111" t="str">
        <f>IF('Orçamento-base'!C23&gt;0,'Orçamento-base'!C23,"")</f>
        <v>1.4.</v>
      </c>
      <c r="D23" s="106" t="str">
        <f>IF('Orçamento-base'!G23&gt;0,'Orçamento-base'!G23,"")</f>
        <v>SERVIÇOS FINAIS</v>
      </c>
      <c r="E23" s="180" t="str">
        <f>IF('Orçamento-base'!H23&gt;0,'Orçamento-base'!H23,"")</f>
        <v/>
      </c>
      <c r="F23" s="106" t="str">
        <f>IF('Orçamento-base'!I23&gt;0,'Orçamento-base'!I23,"")</f>
        <v/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 t="str">
        <f>IF('Orçamento-base'!A24&gt;0,'Orçamento-base'!A24,"")</f>
        <v/>
      </c>
      <c r="B24" s="111">
        <f>'Orçamento-base'!B24</f>
        <v>9</v>
      </c>
      <c r="C24" s="111" t="str">
        <f>IF('Orçamento-base'!C24&gt;0,'Orçamento-base'!C24,"")</f>
        <v>1.4.1.</v>
      </c>
      <c r="D24" s="106" t="str">
        <f>IF('Orçamento-base'!G24&gt;0,'Orçamento-base'!G24,"")</f>
        <v>LIMPEZA FINAL DE TODA A ÁREA DE PISOS DO GINÁSIO</v>
      </c>
      <c r="E24" s="180">
        <f>IF('Orçamento-base'!H24&gt;0,'Orçamento-base'!H24,"")</f>
        <v>940</v>
      </c>
      <c r="F24" s="106" t="str">
        <f>IF('Orçamento-base'!I24&gt;0,'Orçamento-base'!I24,"")</f>
        <v>m2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 t="str">
        <f>IF('Orçamento-base'!A25&gt;0,'Orçamento-base'!A25,"")</f>
        <v/>
      </c>
      <c r="B25" s="111" t="str">
        <f>'Orçamento-base'!B25</f>
        <v/>
      </c>
      <c r="C25" s="111" t="str">
        <f>IF('Orçamento-base'!C25&gt;0,'Orçamento-base'!C25,"")</f>
        <v/>
      </c>
      <c r="D25" s="106" t="str">
        <f>IF('Orçamento-base'!G25&gt;0,'Orçamento-base'!G25,"")</f>
        <v/>
      </c>
      <c r="E25" s="180" t="str">
        <f>IF('Orçamento-base'!H25&gt;0,'Orçamento-base'!H25,"")</f>
        <v/>
      </c>
      <c r="F25" s="106" t="str">
        <f>IF('Orçamento-base'!I25&gt;0,'Orçamento-base'!I25,"")</f>
        <v/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 t="str">
        <f>IF('Orçamento-base'!A26&gt;0,'Orçamento-base'!A26,"")</f>
        <v/>
      </c>
      <c r="B26" s="111" t="str">
        <f>'Orçamento-base'!B26</f>
        <v/>
      </c>
      <c r="C26" s="111" t="str">
        <f>IF('Orçamento-base'!C26&gt;0,'Orçamento-base'!C26,"")</f>
        <v/>
      </c>
      <c r="D26" s="106" t="str">
        <f>IF('Orçamento-base'!G26&gt;0,'Orçamento-base'!G26,"")</f>
        <v/>
      </c>
      <c r="E26" s="180" t="str">
        <f>IF('Orçamento-base'!H26&gt;0,'Orçamento-base'!H26,"")</f>
        <v/>
      </c>
      <c r="F26" s="106" t="str">
        <f>IF('Orçamento-base'!I26&gt;0,'Orçamento-base'!I26,"")</f>
        <v/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 t="str">
        <f>IF('Orçamento-base'!A27&gt;0,'Orçamento-base'!A27,"")</f>
        <v/>
      </c>
      <c r="B27" s="111" t="str">
        <f>'Orçamento-base'!B27</f>
        <v/>
      </c>
      <c r="C27" s="111" t="str">
        <f>IF('Orçamento-base'!C27&gt;0,'Orçamento-base'!C27,"")</f>
        <v/>
      </c>
      <c r="D27" s="106" t="str">
        <f>IF('Orçamento-base'!G27&gt;0,'Orçamento-base'!G27,"")</f>
        <v/>
      </c>
      <c r="E27" s="180" t="str">
        <f>IF('Orçamento-base'!H27&gt;0,'Orçamento-base'!H27,"")</f>
        <v/>
      </c>
      <c r="F27" s="106" t="str">
        <f>IF('Orçamento-base'!I27&gt;0,'Orçamento-base'!I27,"")</f>
        <v/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 t="str">
        <f>IF('Orçamento-base'!A28&gt;0,'Orçamento-base'!A28,"")</f>
        <v/>
      </c>
      <c r="B28" s="111" t="str">
        <f>'Orçamento-base'!B28</f>
        <v/>
      </c>
      <c r="C28" s="111" t="str">
        <f>IF('Orçamento-base'!C28&gt;0,'Orçamento-base'!C28,"")</f>
        <v/>
      </c>
      <c r="D28" s="106" t="str">
        <f>IF('Orçamento-base'!G28&gt;0,'Orçamento-base'!G28,"")</f>
        <v/>
      </c>
      <c r="E28" s="180" t="str">
        <f>IF('Orçamento-base'!H28&gt;0,'Orçamento-base'!H28,"")</f>
        <v/>
      </c>
      <c r="F28" s="106" t="str">
        <f>IF('Orçamento-base'!I28&gt;0,'Orçamento-base'!I28,"")</f>
        <v/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 t="str">
        <f>IF('Orçamento-base'!A29&gt;0,'Orçamento-base'!A29,"")</f>
        <v/>
      </c>
      <c r="B29" s="111" t="str">
        <f>'Orçamento-base'!B29</f>
        <v/>
      </c>
      <c r="C29" s="111" t="str">
        <f>IF('Orçamento-base'!C29&gt;0,'Orçamento-base'!C29,"")</f>
        <v/>
      </c>
      <c r="D29" s="106" t="str">
        <f>IF('Orçamento-base'!G29&gt;0,'Orçamento-base'!G29,"")</f>
        <v/>
      </c>
      <c r="E29" s="180" t="str">
        <f>IF('Orçamento-base'!H29&gt;0,'Orçamento-base'!H29,"")</f>
        <v/>
      </c>
      <c r="F29" s="106" t="str">
        <f>IF('Orçamento-base'!I29&gt;0,'Orçamento-base'!I29,"")</f>
        <v/>
      </c>
      <c r="G29" s="114"/>
      <c r="H29" s="106" t="str">
        <f t="shared" si="0"/>
        <v/>
      </c>
      <c r="I29" s="98"/>
      <c r="J29" s="98"/>
      <c r="K29" s="46"/>
    </row>
    <row r="30" spans="1:11" x14ac:dyDescent="0.25">
      <c r="A30" s="111" t="str">
        <f>IF('Orçamento-base'!A30&gt;0,'Orçamento-base'!A30,"")</f>
        <v/>
      </c>
      <c r="B30" s="111" t="str">
        <f>'Orçamento-base'!B30</f>
        <v/>
      </c>
      <c r="C30" s="111" t="str">
        <f>IF('Orçamento-base'!C30&gt;0,'Orçamento-base'!C30,"")</f>
        <v/>
      </c>
      <c r="D30" s="106" t="str">
        <f>IF('Orçamento-base'!G30&gt;0,'Orçamento-base'!G30,"")</f>
        <v/>
      </c>
      <c r="E30" s="180" t="str">
        <f>IF('Orçamento-base'!H30&gt;0,'Orçamento-base'!H30,"")</f>
        <v/>
      </c>
      <c r="F30" s="106" t="str">
        <f>IF('Orçamento-base'!I30&gt;0,'Orçamento-base'!I30,"")</f>
        <v/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 t="str">
        <f>IF('Orçamento-base'!A31&gt;0,'Orçamento-base'!A31,"")</f>
        <v/>
      </c>
      <c r="B31" s="111" t="str">
        <f>'Orçamento-base'!B31</f>
        <v/>
      </c>
      <c r="C31" s="111" t="str">
        <f>IF('Orçamento-base'!C31&gt;0,'Orçamento-base'!C31,"")</f>
        <v/>
      </c>
      <c r="D31" s="106" t="str">
        <f>IF('Orçamento-base'!G31&gt;0,'Orçamento-base'!G31,"")</f>
        <v/>
      </c>
      <c r="E31" s="180" t="str">
        <f>IF('Orçamento-base'!H31&gt;0,'Orçamento-base'!H31,"")</f>
        <v/>
      </c>
      <c r="F31" s="106" t="str">
        <f>IF('Orçamento-base'!I31&gt;0,'Orçamento-base'!I31,"")</f>
        <v/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 t="str">
        <f>IF('Orçamento-base'!A32&gt;0,'Orçamento-base'!A32,"")</f>
        <v/>
      </c>
      <c r="B32" s="111" t="str">
        <f>'Orçamento-base'!B32</f>
        <v/>
      </c>
      <c r="C32" s="111" t="str">
        <f>IF('Orçamento-base'!C32&gt;0,'Orçamento-base'!C32,"")</f>
        <v/>
      </c>
      <c r="D32" s="106" t="str">
        <f>IF('Orçamento-base'!G32&gt;0,'Orçamento-base'!G32,"")</f>
        <v/>
      </c>
      <c r="E32" s="180" t="str">
        <f>IF('Orçamento-base'!H32&gt;0,'Orçamento-base'!H32,"")</f>
        <v/>
      </c>
      <c r="F32" s="106" t="str">
        <f>IF('Orçamento-base'!I32&gt;0,'Orçamento-base'!I32,"")</f>
        <v/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 t="str">
        <f>IF('Orçamento-base'!A33&gt;0,'Orçamento-base'!A33,"")</f>
        <v/>
      </c>
      <c r="B33" s="111" t="str">
        <f>'Orçamento-base'!B33</f>
        <v/>
      </c>
      <c r="C33" s="111" t="str">
        <f>IF('Orçamento-base'!C33&gt;0,'Orçamento-base'!C33,"")</f>
        <v/>
      </c>
      <c r="D33" s="106" t="str">
        <f>IF('Orçamento-base'!G33&gt;0,'Orçamento-base'!G33,"")</f>
        <v/>
      </c>
      <c r="E33" s="180" t="str">
        <f>IF('Orçamento-base'!H33&gt;0,'Orçamento-base'!H33,"")</f>
        <v/>
      </c>
      <c r="F33" s="106" t="str">
        <f>IF('Orçamento-base'!I33&gt;0,'Orçamento-base'!I33,"")</f>
        <v/>
      </c>
      <c r="G33" s="114"/>
      <c r="H33" s="106" t="str">
        <f t="shared" si="0"/>
        <v/>
      </c>
      <c r="I33" s="98"/>
      <c r="J33" s="98"/>
      <c r="K33" s="46"/>
    </row>
    <row r="34" spans="1:11" x14ac:dyDescent="0.25">
      <c r="A34" s="111" t="str">
        <f>IF('Orçamento-base'!A34&gt;0,'Orçamento-base'!A34,"")</f>
        <v/>
      </c>
      <c r="B34" s="111" t="str">
        <f>'Orçamento-base'!B34</f>
        <v/>
      </c>
      <c r="C34" s="111" t="str">
        <f>IF('Orçamento-base'!C34&gt;0,'Orçamento-base'!C34,"")</f>
        <v/>
      </c>
      <c r="D34" s="106" t="str">
        <f>IF('Orçamento-base'!G34&gt;0,'Orçamento-base'!G34,"")</f>
        <v/>
      </c>
      <c r="E34" s="180" t="str">
        <f>IF('Orçamento-base'!H34&gt;0,'Orçamento-base'!H34,"")</f>
        <v/>
      </c>
      <c r="F34" s="106" t="str">
        <f>IF('Orçamento-base'!I34&gt;0,'Orçamento-base'!I34,"")</f>
        <v/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 t="str">
        <f>IF('Orçamento-base'!A35&gt;0,'Orçamento-base'!A35,"")</f>
        <v/>
      </c>
      <c r="B35" s="111" t="str">
        <f>'Orçamento-base'!B35</f>
        <v/>
      </c>
      <c r="C35" s="111" t="str">
        <f>IF('Orçamento-base'!C35&gt;0,'Orçamento-base'!C35,"")</f>
        <v/>
      </c>
      <c r="D35" s="106" t="str">
        <f>IF('Orçamento-base'!G35&gt;0,'Orçamento-base'!G35,"")</f>
        <v/>
      </c>
      <c r="E35" s="180" t="str">
        <f>IF('Orçamento-base'!H35&gt;0,'Orçamento-base'!H35,"")</f>
        <v/>
      </c>
      <c r="F35" s="106" t="str">
        <f>IF('Orçamento-base'!I35&gt;0,'Orçamento-base'!I35,"")</f>
        <v/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 t="str">
        <f>IF('Orçamento-base'!A36&gt;0,'Orçamento-base'!A36,"")</f>
        <v/>
      </c>
      <c r="B36" s="111" t="str">
        <f>'Orçamento-base'!B36</f>
        <v/>
      </c>
      <c r="C36" s="111" t="str">
        <f>IF('Orçamento-base'!C36&gt;0,'Orçamento-base'!C36,"")</f>
        <v/>
      </c>
      <c r="D36" s="106" t="str">
        <f>IF('Orçamento-base'!G36&gt;0,'Orçamento-base'!G36,"")</f>
        <v/>
      </c>
      <c r="E36" s="180" t="str">
        <f>IF('Orçamento-base'!H36&gt;0,'Orçamento-base'!H36,"")</f>
        <v/>
      </c>
      <c r="F36" s="106" t="str">
        <f>IF('Orçamento-base'!I36&gt;0,'Orçamento-base'!I36,"")</f>
        <v/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 t="str">
        <f>IF('Orçamento-base'!A37&gt;0,'Orçamento-base'!A37,"")</f>
        <v/>
      </c>
      <c r="B37" s="111" t="str">
        <f>'Orçamento-base'!B37</f>
        <v/>
      </c>
      <c r="C37" s="111" t="str">
        <f>IF('Orçamento-base'!C37&gt;0,'Orçamento-base'!C37,"")</f>
        <v/>
      </c>
      <c r="D37" s="106" t="str">
        <f>IF('Orçamento-base'!G37&gt;0,'Orçamento-base'!G37,"")</f>
        <v/>
      </c>
      <c r="E37" s="180" t="str">
        <f>IF('Orçamento-base'!H37&gt;0,'Orçamento-base'!H37,"")</f>
        <v/>
      </c>
      <c r="F37" s="106" t="str">
        <f>IF('Orçamento-base'!I37&gt;0,'Orçamento-base'!I37,"")</f>
        <v/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80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80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80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80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80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80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80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80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80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80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80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80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80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80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80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80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80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80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80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80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80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80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80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80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80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80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80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80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80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 t="str">
        <f>'Orçamento-base'!B67</f>
        <v/>
      </c>
      <c r="C67" s="111" t="str">
        <f>IF('Orçamento-base'!C67&gt;0,'Orçamento-base'!C67,"")</f>
        <v/>
      </c>
      <c r="D67" s="106" t="str">
        <f>IF('Orçamento-base'!G67&gt;0,'Orçamento-base'!G67,"")</f>
        <v/>
      </c>
      <c r="E67" s="180" t="str">
        <f>IF('Orçamento-base'!H67&gt;0,'Orçamento-base'!H67,"")</f>
        <v/>
      </c>
      <c r="F67" s="106" t="str">
        <f>IF('Orçamento-base'!I67&gt;0,'Orçamento-base'!I67,"")</f>
        <v/>
      </c>
      <c r="G67" s="114"/>
      <c r="H67" s="106" t="str">
        <f t="shared" si="0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 t="str">
        <f>'Orçamento-base'!B68</f>
        <v/>
      </c>
      <c r="C68" s="111" t="str">
        <f>IF('Orçamento-base'!C68&gt;0,'Orçamento-base'!C68,"")</f>
        <v/>
      </c>
      <c r="D68" s="106" t="str">
        <f>IF('Orçamento-base'!G68&gt;0,'Orçamento-base'!G68,"")</f>
        <v/>
      </c>
      <c r="E68" s="180" t="str">
        <f>IF('Orçamento-base'!H68&gt;0,'Orçamento-base'!H68,"")</f>
        <v/>
      </c>
      <c r="F68" s="106" t="str">
        <f>IF('Orçamento-base'!I68&gt;0,'Orçamento-base'!I68,"")</f>
        <v/>
      </c>
      <c r="G68" s="114"/>
      <c r="H68" s="106" t="str">
        <f t="shared" si="0"/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 t="str">
        <f>'Orçamento-base'!B69</f>
        <v/>
      </c>
      <c r="C69" s="111" t="str">
        <f>IF('Orçamento-base'!C69&gt;0,'Orçamento-base'!C69,"")</f>
        <v/>
      </c>
      <c r="D69" s="106" t="str">
        <f>IF('Orçamento-base'!G69&gt;0,'Orçamento-base'!G69,"")</f>
        <v/>
      </c>
      <c r="E69" s="180" t="str">
        <f>IF('Orçamento-base'!H69&gt;0,'Orçamento-base'!H69,"")</f>
        <v/>
      </c>
      <c r="F69" s="106" t="str">
        <f>IF('Orçamento-base'!I69&gt;0,'Orçamento-base'!I69,"")</f>
        <v/>
      </c>
      <c r="G69" s="114"/>
      <c r="H69" s="106" t="str">
        <f t="shared" si="0"/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 t="str">
        <f>'Orçamento-base'!B70</f>
        <v/>
      </c>
      <c r="C70" s="111" t="str">
        <f>IF('Orçamento-base'!C70&gt;0,'Orçamento-base'!C70,"")</f>
        <v/>
      </c>
      <c r="D70" s="106" t="str">
        <f>IF('Orçamento-base'!G70&gt;0,'Orçamento-base'!G70,"")</f>
        <v/>
      </c>
      <c r="E70" s="180" t="str">
        <f>IF('Orçamento-base'!H70&gt;0,'Orçamento-base'!H70,"")</f>
        <v/>
      </c>
      <c r="F70" s="106" t="str">
        <f>IF('Orçamento-base'!I70&gt;0,'Orçamento-base'!I70,"")</f>
        <v/>
      </c>
      <c r="G70" s="114"/>
      <c r="H70" s="106" t="str">
        <f t="shared" si="0"/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 t="str">
        <f>'Orçamento-base'!B71</f>
        <v/>
      </c>
      <c r="C71" s="111" t="str">
        <f>IF('Orçamento-base'!C71&gt;0,'Orçamento-base'!C71,"")</f>
        <v/>
      </c>
      <c r="D71" s="106" t="str">
        <f>IF('Orçamento-base'!G71&gt;0,'Orçamento-base'!G71,"")</f>
        <v/>
      </c>
      <c r="E71" s="180" t="str">
        <f>IF('Orçamento-base'!H71&gt;0,'Orçamento-base'!H71,"")</f>
        <v/>
      </c>
      <c r="F71" s="106" t="str">
        <f>IF('Orçamento-base'!I71&gt;0,'Orçamento-base'!I71,"")</f>
        <v/>
      </c>
      <c r="G71" s="114"/>
      <c r="H71" s="106" t="str">
        <f t="shared" si="0"/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 t="str">
        <f>'Orçamento-base'!B72</f>
        <v/>
      </c>
      <c r="C72" s="111" t="str">
        <f>IF('Orçamento-base'!C72&gt;0,'Orçamento-base'!C72,"")</f>
        <v/>
      </c>
      <c r="D72" s="106" t="str">
        <f>IF('Orçamento-base'!G72&gt;0,'Orçamento-base'!G72,"")</f>
        <v/>
      </c>
      <c r="E72" s="180" t="str">
        <f>IF('Orçamento-base'!H72&gt;0,'Orçamento-base'!H72,"")</f>
        <v/>
      </c>
      <c r="F72" s="106" t="str">
        <f>IF('Orçamento-base'!I72&gt;0,'Orçamento-base'!I72,"")</f>
        <v/>
      </c>
      <c r="G72" s="114"/>
      <c r="H72" s="106" t="str">
        <f t="shared" si="0"/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 t="str">
        <f>'Orçamento-base'!B73</f>
        <v/>
      </c>
      <c r="C73" s="111" t="str">
        <f>IF('Orçamento-base'!C73&gt;0,'Orçamento-base'!C73,"")</f>
        <v/>
      </c>
      <c r="D73" s="106" t="str">
        <f>IF('Orçamento-base'!G73&gt;0,'Orçamento-base'!G73,"")</f>
        <v/>
      </c>
      <c r="E73" s="180" t="str">
        <f>IF('Orçamento-base'!H73&gt;0,'Orçamento-base'!H73,"")</f>
        <v/>
      </c>
      <c r="F73" s="106" t="str">
        <f>IF('Orçamento-base'!I73&gt;0,'Orçamento-base'!I73,"")</f>
        <v/>
      </c>
      <c r="G73" s="114"/>
      <c r="H73" s="106" t="str">
        <f t="shared" si="0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 t="str">
        <f>'Orçamento-base'!B74</f>
        <v/>
      </c>
      <c r="C74" s="111" t="str">
        <f>IF('Orçamento-base'!C74&gt;0,'Orçamento-base'!C74,"")</f>
        <v/>
      </c>
      <c r="D74" s="106" t="str">
        <f>IF('Orçamento-base'!G74&gt;0,'Orçamento-base'!G74,"")</f>
        <v/>
      </c>
      <c r="E74" s="180" t="str">
        <f>IF('Orçamento-base'!H74&gt;0,'Orçamento-base'!H74,"")</f>
        <v/>
      </c>
      <c r="F74" s="106" t="str">
        <f>IF('Orçamento-base'!I74&gt;0,'Orçamento-base'!I74,"")</f>
        <v/>
      </c>
      <c r="G74" s="114"/>
      <c r="H74" s="106" t="str">
        <f t="shared" si="0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 t="str">
        <f>'Orçamento-base'!B75</f>
        <v/>
      </c>
      <c r="C75" s="111" t="str">
        <f>IF('Orçamento-base'!C75&gt;0,'Orçamento-base'!C75,"")</f>
        <v/>
      </c>
      <c r="D75" s="106" t="str">
        <f>IF('Orçamento-base'!G75&gt;0,'Orçamento-base'!G75,"")</f>
        <v/>
      </c>
      <c r="E75" s="180" t="str">
        <f>IF('Orçamento-base'!H75&gt;0,'Orçamento-base'!H75,"")</f>
        <v/>
      </c>
      <c r="F75" s="106" t="str">
        <f>IF('Orçamento-base'!I75&gt;0,'Orçamento-base'!I75,"")</f>
        <v/>
      </c>
      <c r="G75" s="114"/>
      <c r="H75" s="106" t="str">
        <f t="shared" si="0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 t="str">
        <f>'Orçamento-base'!B76</f>
        <v/>
      </c>
      <c r="C76" s="111" t="str">
        <f>IF('Orçamento-base'!C76&gt;0,'Orçamento-base'!C76,"")</f>
        <v/>
      </c>
      <c r="D76" s="106" t="str">
        <f>IF('Orçamento-base'!G76&gt;0,'Orçamento-base'!G76,"")</f>
        <v/>
      </c>
      <c r="E76" s="180" t="str">
        <f>IF('Orçamento-base'!H76&gt;0,'Orçamento-base'!H76,"")</f>
        <v/>
      </c>
      <c r="F76" s="106" t="str">
        <f>IF('Orçamento-base'!I76&gt;0,'Orçamento-base'!I76,"")</f>
        <v/>
      </c>
      <c r="G76" s="114"/>
      <c r="H76" s="106" t="str">
        <f t="shared" si="0"/>
        <v/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 t="str">
        <f>'Orçamento-base'!B77</f>
        <v/>
      </c>
      <c r="C77" s="111" t="str">
        <f>IF('Orçamento-base'!C77&gt;0,'Orçamento-base'!C77,"")</f>
        <v/>
      </c>
      <c r="D77" s="106" t="str">
        <f>IF('Orçamento-base'!G77&gt;0,'Orçamento-base'!G77,"")</f>
        <v/>
      </c>
      <c r="E77" s="180" t="str">
        <f>IF('Orçamento-base'!H77&gt;0,'Orçamento-base'!H77,"")</f>
        <v/>
      </c>
      <c r="F77" s="106" t="str">
        <f>IF('Orçamento-base'!I77&gt;0,'Orçamento-base'!I77,"")</f>
        <v/>
      </c>
      <c r="G77" s="114"/>
      <c r="H77" s="106" t="str">
        <f t="shared" si="0"/>
        <v/>
      </c>
      <c r="I77" s="98"/>
      <c r="J77" s="98"/>
      <c r="K77" s="46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3790</v>
      </c>
      <c r="C1" s="86" t="s">
        <v>177</v>
      </c>
      <c r="D1" s="86" t="s">
        <v>3799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3789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3789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3789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3789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3789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3810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3804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3820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3817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3818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3805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3819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3803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3811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3806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3808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3807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3809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3815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3813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3814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3812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3789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3789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3789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3789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3789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3810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3804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3820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3817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3818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3805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3819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3803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3811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3806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3808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3807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3809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3815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3813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3814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3812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3796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3797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3798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3786</v>
      </c>
      <c r="C1" s="72" t="s">
        <v>177</v>
      </c>
      <c r="D1" s="72" t="s">
        <v>3787</v>
      </c>
      <c r="E1" s="72" t="s">
        <v>3788</v>
      </c>
      <c r="F1" s="75" t="s">
        <v>169</v>
      </c>
      <c r="G1" s="72" t="s">
        <v>3790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Obras e Serviços de Engenharia</v>
      </c>
      <c r="G2">
        <f>IFERROR(SMALL($E$2:$E$250,D2),"")</f>
        <v>7</v>
      </c>
      <c r="H2" t="str">
        <f>IFERROR(VLOOKUP(G2,base!$C$2:$D$133,2,FALSE),"")</f>
        <v>serviços de engenharia/obras: resíduos sólidos</v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>
        <f t="shared" ref="G3:G66" si="1">IFERROR(SMALL($E$2:$E$250,D3),"")</f>
        <v>8</v>
      </c>
      <c r="H3" t="str">
        <f>IFERROR(VLOOKUP(G3,base!$C$2:$D$133,2,FALSE),"")</f>
        <v>serviços de engenharia/obras: edificações</v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>
        <f t="shared" si="1"/>
        <v>9</v>
      </c>
      <c r="H4" t="str">
        <f>IFERROR(VLOOKUP(G4,base!$C$2:$D$133,2,FALSE),"")</f>
        <v>serviços de engenharia/obras: rodovias, ferrovias e aeroportos</v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>
        <f t="shared" si="1"/>
        <v>10</v>
      </c>
      <c r="H5" t="str">
        <f>IFERROR(VLOOKUP(G5,base!$C$2:$D$133,2,FALSE),"")</f>
        <v>serviços de engenharia/obras: obras-de-arte-especiais</v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>
        <f t="shared" si="0"/>
        <v>7</v>
      </c>
      <c r="G6">
        <f t="shared" si="1"/>
        <v>11</v>
      </c>
      <c r="H6" t="str">
        <f>IFERROR(VLOOKUP(G6,base!$C$2:$D$133,2,FALSE),"")</f>
        <v>serviços de engenharia/obras: urbanização</v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>
        <f t="shared" si="0"/>
        <v>8</v>
      </c>
      <c r="G7">
        <f t="shared" si="1"/>
        <v>12</v>
      </c>
      <c r="H7" t="str">
        <f>IFERROR(VLOOKUP(G7,base!$C$2:$D$133,2,FALSE),"")</f>
        <v>serviços de engenharia/obras: infraestrutura de energia</v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>
        <f t="shared" si="0"/>
        <v>9</v>
      </c>
      <c r="G8">
        <f t="shared" si="1"/>
        <v>13</v>
      </c>
      <c r="H8" t="str">
        <f>IFERROR(VLOOKUP(G8,base!$C$2:$D$133,2,FALSE),"")</f>
        <v>serviços de engenharia/obras: saneamento</v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>
        <f t="shared" si="0"/>
        <v>10</v>
      </c>
      <c r="G9">
        <f t="shared" si="1"/>
        <v>14</v>
      </c>
      <c r="H9" t="str">
        <f>IFERROR(VLOOKUP(G9,base!$C$2:$D$133,2,FALSE),"")</f>
        <v>serviços de engenharia/obras: obras portuárias, marítimas e fluviais</v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>
        <f t="shared" si="0"/>
        <v>11</v>
      </c>
      <c r="G10">
        <f t="shared" si="1"/>
        <v>15</v>
      </c>
      <c r="H1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>
        <f t="shared" si="0"/>
        <v>12</v>
      </c>
      <c r="G11">
        <f t="shared" si="1"/>
        <v>16</v>
      </c>
      <c r="H11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>
        <f t="shared" si="0"/>
        <v>13</v>
      </c>
      <c r="G12">
        <f t="shared" si="1"/>
        <v>17</v>
      </c>
      <c r="H12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>
        <f t="shared" si="0"/>
        <v>14</v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>
        <f t="shared" si="0"/>
        <v>15</v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>
        <f t="shared" si="0"/>
        <v>16</v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>
        <f t="shared" si="0"/>
        <v>17</v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3789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3789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1" workbookViewId="0">
      <selection activeCell="K118" sqref="K118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3816</v>
      </c>
      <c r="F1" s="82" t="s">
        <v>178</v>
      </c>
      <c r="I1" s="109" t="s">
        <v>3746</v>
      </c>
      <c r="J1" s="109" t="s">
        <v>3745</v>
      </c>
      <c r="K1" s="82" t="s">
        <v>1</v>
      </c>
      <c r="L1" s="82" t="s">
        <v>169</v>
      </c>
      <c r="M1" s="82" t="s">
        <v>3688</v>
      </c>
      <c r="N1" s="82" t="s">
        <v>3778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3848</v>
      </c>
      <c r="J2" s="11" t="s">
        <v>3849</v>
      </c>
      <c r="K2" t="s">
        <v>3943</v>
      </c>
      <c r="L2" t="s">
        <v>3682</v>
      </c>
      <c r="M2" t="s">
        <v>3689</v>
      </c>
      <c r="N2" t="s">
        <v>3994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3825</v>
      </c>
      <c r="J3" s="11" t="s">
        <v>3824</v>
      </c>
      <c r="K3" t="s">
        <v>2</v>
      </c>
      <c r="L3" t="s">
        <v>3683</v>
      </c>
      <c r="M3" t="s">
        <v>3691</v>
      </c>
      <c r="N3" t="s">
        <v>3985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3894</v>
      </c>
      <c r="J4" s="11" t="s">
        <v>3894</v>
      </c>
      <c r="K4" s="84" t="s">
        <v>3931</v>
      </c>
      <c r="L4" t="s">
        <v>3684</v>
      </c>
      <c r="M4" t="s">
        <v>3690</v>
      </c>
      <c r="N4" t="s">
        <v>3982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3827</v>
      </c>
      <c r="J5" s="11" t="s">
        <v>3826</v>
      </c>
      <c r="K5" t="s">
        <v>3</v>
      </c>
      <c r="L5" t="s">
        <v>3686</v>
      </c>
      <c r="M5" t="s">
        <v>3692</v>
      </c>
      <c r="N5" t="s">
        <v>4007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3895</v>
      </c>
      <c r="J6" s="11" t="s">
        <v>3896</v>
      </c>
      <c r="K6" t="s">
        <v>4002</v>
      </c>
      <c r="L6" t="s">
        <v>3685</v>
      </c>
      <c r="N6" t="s">
        <v>3995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3704</v>
      </c>
      <c r="J7" s="11" t="s">
        <v>3705</v>
      </c>
      <c r="K7" t="s">
        <v>4003</v>
      </c>
      <c r="L7" t="s">
        <v>3680</v>
      </c>
      <c r="N7" t="s">
        <v>3983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3831</v>
      </c>
      <c r="J8" s="11" t="s">
        <v>3830</v>
      </c>
      <c r="K8" t="s">
        <v>8</v>
      </c>
      <c r="L8" t="s">
        <v>170</v>
      </c>
      <c r="N8" t="s">
        <v>4008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" t="s">
        <v>3822</v>
      </c>
      <c r="J9" s="11" t="s">
        <v>3823</v>
      </c>
      <c r="K9" t="s">
        <v>4</v>
      </c>
      <c r="L9" t="s">
        <v>3681</v>
      </c>
      <c r="N9" t="s">
        <v>3996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3" t="s">
        <v>3897</v>
      </c>
      <c r="J10" s="11" t="s">
        <v>3898</v>
      </c>
      <c r="K10" t="s">
        <v>3980</v>
      </c>
      <c r="L10" t="s">
        <v>3687</v>
      </c>
      <c r="N10" t="s">
        <v>3930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3834</v>
      </c>
      <c r="J11" s="11" t="s">
        <v>3835</v>
      </c>
      <c r="K11" t="s">
        <v>3981</v>
      </c>
      <c r="N11" t="s">
        <v>4010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3833</v>
      </c>
      <c r="J12" s="11" t="s">
        <v>3832</v>
      </c>
      <c r="K12" t="s">
        <v>3959</v>
      </c>
      <c r="N12" t="s">
        <v>3800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3838</v>
      </c>
      <c r="J13" s="11" t="s">
        <v>3836</v>
      </c>
      <c r="K13" t="s">
        <v>3960</v>
      </c>
      <c r="N13" t="s">
        <v>4011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3938</v>
      </c>
      <c r="J14" s="11" t="s">
        <v>3939</v>
      </c>
      <c r="K14" t="s">
        <v>5</v>
      </c>
      <c r="N14" t="s">
        <v>3801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3828</v>
      </c>
      <c r="J15" s="11" t="s">
        <v>3829</v>
      </c>
      <c r="K15" t="s">
        <v>6</v>
      </c>
      <c r="N15" t="s">
        <v>3777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3706</v>
      </c>
      <c r="J16" s="11" t="s">
        <v>3707</v>
      </c>
      <c r="K16" t="s">
        <v>4004</v>
      </c>
      <c r="N16" t="s">
        <v>3802</v>
      </c>
    </row>
    <row r="17" spans="3:14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3899</v>
      </c>
      <c r="J17" s="11" t="s">
        <v>3900</v>
      </c>
      <c r="K17" t="s">
        <v>4005</v>
      </c>
      <c r="N17" t="s">
        <v>4009</v>
      </c>
    </row>
    <row r="18" spans="3:14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3843</v>
      </c>
      <c r="J18" s="11" t="s">
        <v>3844</v>
      </c>
      <c r="K18" t="s">
        <v>4006</v>
      </c>
      <c r="N18" t="s">
        <v>3795</v>
      </c>
    </row>
    <row r="19" spans="3:14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3840</v>
      </c>
      <c r="J19" s="11" t="s">
        <v>3840</v>
      </c>
      <c r="K19" t="s">
        <v>3962</v>
      </c>
      <c r="N19" t="s">
        <v>3779</v>
      </c>
    </row>
    <row r="20" spans="3:14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3846</v>
      </c>
      <c r="J20" s="11" t="s">
        <v>3845</v>
      </c>
      <c r="K20" t="s">
        <v>3961</v>
      </c>
      <c r="N20" t="s">
        <v>4012</v>
      </c>
    </row>
    <row r="21" spans="3:14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3934</v>
      </c>
      <c r="J21" s="11" t="s">
        <v>3936</v>
      </c>
      <c r="K21" t="s">
        <v>9</v>
      </c>
      <c r="N21" t="s">
        <v>3997</v>
      </c>
    </row>
    <row r="22" spans="3:14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3935</v>
      </c>
      <c r="J22" s="11" t="s">
        <v>3937</v>
      </c>
      <c r="K22" t="s">
        <v>7</v>
      </c>
      <c r="N22" t="s">
        <v>3998</v>
      </c>
    </row>
    <row r="23" spans="3:14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3944</v>
      </c>
      <c r="J23" s="11" t="s">
        <v>3945</v>
      </c>
      <c r="N23" t="s">
        <v>3792</v>
      </c>
    </row>
    <row r="24" spans="3:14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3710</v>
      </c>
      <c r="J24" s="11" t="s">
        <v>3711</v>
      </c>
      <c r="N24" t="s">
        <v>3781</v>
      </c>
    </row>
    <row r="25" spans="3:14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3839</v>
      </c>
      <c r="J25" s="11" t="s">
        <v>3837</v>
      </c>
      <c r="N25" t="s">
        <v>3993</v>
      </c>
    </row>
    <row r="26" spans="3:14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3903</v>
      </c>
      <c r="J26" s="11" t="s">
        <v>3904</v>
      </c>
      <c r="N26" t="s">
        <v>3999</v>
      </c>
    </row>
    <row r="27" spans="3:14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3891</v>
      </c>
      <c r="J27" s="11" t="s">
        <v>3892</v>
      </c>
      <c r="N27" t="s">
        <v>3793</v>
      </c>
    </row>
    <row r="28" spans="3:14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3901</v>
      </c>
      <c r="J28" s="11" t="s">
        <v>3902</v>
      </c>
      <c r="N28" t="s">
        <v>4000</v>
      </c>
    </row>
    <row r="29" spans="3:14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3708</v>
      </c>
      <c r="J29" s="11" t="s">
        <v>3709</v>
      </c>
      <c r="N29" t="s">
        <v>4021</v>
      </c>
    </row>
    <row r="30" spans="3:14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3958</v>
      </c>
      <c r="J30" s="11" t="s">
        <v>3957</v>
      </c>
      <c r="N30" t="s">
        <v>3780</v>
      </c>
    </row>
    <row r="31" spans="3:14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3841</v>
      </c>
      <c r="J31" s="11" t="s">
        <v>3842</v>
      </c>
      <c r="N31" t="s">
        <v>3776</v>
      </c>
    </row>
    <row r="32" spans="3:14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3702</v>
      </c>
      <c r="J32" s="11" t="s">
        <v>18</v>
      </c>
      <c r="N32" t="s">
        <v>4001</v>
      </c>
    </row>
    <row r="33" spans="3:14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3712</v>
      </c>
      <c r="J33" s="11" t="s">
        <v>3712</v>
      </c>
      <c r="N33" t="s">
        <v>3775</v>
      </c>
    </row>
    <row r="34" spans="3:14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3847</v>
      </c>
      <c r="J34" s="11" t="s">
        <v>3847</v>
      </c>
      <c r="N34" t="s">
        <v>3984</v>
      </c>
    </row>
    <row r="35" spans="3:14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3713</v>
      </c>
      <c r="J35" s="11" t="s">
        <v>3714</v>
      </c>
      <c r="N35" t="s">
        <v>3794</v>
      </c>
    </row>
    <row r="36" spans="3:14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3782</v>
      </c>
      <c r="J36" s="11" t="s">
        <v>3783</v>
      </c>
    </row>
    <row r="37" spans="3:14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3967</v>
      </c>
      <c r="J37" s="11" t="s">
        <v>3968</v>
      </c>
    </row>
    <row r="38" spans="3:14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3715</v>
      </c>
      <c r="J38" s="11" t="s">
        <v>3716</v>
      </c>
    </row>
    <row r="39" spans="3:14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3717</v>
      </c>
      <c r="J39" s="11" t="s">
        <v>3718</v>
      </c>
    </row>
    <row r="40" spans="3:14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3905</v>
      </c>
      <c r="J40" s="11" t="s">
        <v>3906</v>
      </c>
    </row>
    <row r="41" spans="3:14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3907</v>
      </c>
      <c r="J41" s="11" t="s">
        <v>3908</v>
      </c>
    </row>
    <row r="42" spans="3:14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" t="s">
        <v>3719</v>
      </c>
      <c r="J42" s="11" t="s">
        <v>3720</v>
      </c>
    </row>
    <row r="43" spans="3:14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3854</v>
      </c>
      <c r="J43" s="11" t="s">
        <v>3854</v>
      </c>
    </row>
    <row r="44" spans="3:14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4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3" t="s">
        <v>3851</v>
      </c>
      <c r="J45" s="11" t="s">
        <v>3850</v>
      </c>
    </row>
    <row r="46" spans="3:14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3721</v>
      </c>
      <c r="J46" s="11" t="s">
        <v>3722</v>
      </c>
    </row>
    <row r="47" spans="3:14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3946</v>
      </c>
      <c r="J47" s="11" t="s">
        <v>3947</v>
      </c>
    </row>
    <row r="48" spans="3:14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3974</v>
      </c>
      <c r="J48" s="11" t="s">
        <v>3975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" t="s">
        <v>3698</v>
      </c>
      <c r="J49" s="11" t="s">
        <v>14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3723</v>
      </c>
      <c r="J50" s="11" t="s">
        <v>3724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4022</v>
      </c>
      <c r="J51" s="11" t="s">
        <v>4023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3" t="s">
        <v>3879</v>
      </c>
      <c r="J52" s="11" t="s">
        <v>3880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3725</v>
      </c>
      <c r="J53" s="11" t="s">
        <v>3726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3774</v>
      </c>
      <c r="J54" s="11" t="s">
        <v>3771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3883</v>
      </c>
      <c r="J55" s="11" t="s">
        <v>3884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3940</v>
      </c>
      <c r="J56" s="11" t="s">
        <v>3941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3700</v>
      </c>
      <c r="J57" s="11" t="s">
        <v>16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3796</v>
      </c>
      <c r="G58" s="84" t="s">
        <v>1912</v>
      </c>
      <c r="H58" s="84"/>
      <c r="I58" s="11" t="s">
        <v>4013</v>
      </c>
      <c r="J58" s="11" t="s">
        <v>4014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3727</v>
      </c>
      <c r="J59" s="11" t="s">
        <v>3727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3767</v>
      </c>
      <c r="J60" s="11" t="s">
        <v>3768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3769</v>
      </c>
      <c r="J61" s="11" t="s">
        <v>3770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" t="s">
        <v>3909</v>
      </c>
      <c r="J62" s="11" t="s">
        <v>3910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3728</v>
      </c>
      <c r="J63" s="11" t="s">
        <v>3729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3991</v>
      </c>
      <c r="J64" s="11" t="s">
        <v>3992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3697</v>
      </c>
      <c r="J65" s="11" t="s">
        <v>13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3911</v>
      </c>
      <c r="J66" s="11" t="s">
        <v>3912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3" t="s">
        <v>3893</v>
      </c>
      <c r="J67" s="11" t="s">
        <v>3855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3730</v>
      </c>
      <c r="J68" s="11" t="s">
        <v>3731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4015</v>
      </c>
      <c r="J69" s="11" t="s">
        <v>4016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3694</v>
      </c>
      <c r="J70" s="11" t="s">
        <v>10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3695</v>
      </c>
      <c r="J71" s="11" t="s">
        <v>11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3976</v>
      </c>
      <c r="J72" s="11" t="s">
        <v>3977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" t="s">
        <v>4017</v>
      </c>
      <c r="J73" s="11" t="s">
        <v>4018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" t="s">
        <v>3696</v>
      </c>
      <c r="J74" s="11" t="s">
        <v>12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" t="s">
        <v>3765</v>
      </c>
      <c r="J75" s="11" t="s">
        <v>3969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3913</v>
      </c>
      <c r="J76" s="11" t="s">
        <v>3914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3972</v>
      </c>
      <c r="J77" s="11" t="s">
        <v>3973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3887</v>
      </c>
      <c r="J78" s="11" t="s">
        <v>3888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3766</v>
      </c>
      <c r="J79" s="11" t="s">
        <v>3732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3948</v>
      </c>
      <c r="J80" s="11" t="s">
        <v>3949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3733</v>
      </c>
      <c r="J81" s="11" t="s">
        <v>3734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3858</v>
      </c>
      <c r="J82" s="11" t="s">
        <v>3859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3856</v>
      </c>
      <c r="J83" s="11" t="s">
        <v>3857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3" t="s">
        <v>3860</v>
      </c>
      <c r="J84" s="11" t="s">
        <v>3861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3986</v>
      </c>
      <c r="J85" s="11" t="s">
        <v>3987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3970</v>
      </c>
      <c r="J86" s="11" t="s">
        <v>3971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3889</v>
      </c>
      <c r="J87" s="11" t="s">
        <v>3890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3703</v>
      </c>
      <c r="J88" s="11" t="s">
        <v>19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3735</v>
      </c>
      <c r="J89" s="11" t="s">
        <v>3735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" t="s">
        <v>3978</v>
      </c>
      <c r="J90" s="11" t="s">
        <v>3979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3784</v>
      </c>
      <c r="J91" s="11" t="s">
        <v>3736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" t="s">
        <v>3989</v>
      </c>
      <c r="J92" s="11" t="s">
        <v>3990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" t="s">
        <v>3915</v>
      </c>
      <c r="J93" s="11" t="s">
        <v>3916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" t="s">
        <v>3917</v>
      </c>
      <c r="J94" s="11" t="s">
        <v>3918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3919</v>
      </c>
      <c r="J95" s="11" t="s">
        <v>3920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3" t="s">
        <v>3862</v>
      </c>
      <c r="J96" s="11" t="s">
        <v>3863</v>
      </c>
    </row>
    <row r="97" spans="3:10" x14ac:dyDescent="0.25">
      <c r="C97" s="83">
        <v>736</v>
      </c>
      <c r="D97" s="83" t="s">
        <v>3789</v>
      </c>
      <c r="E97" s="83">
        <v>6</v>
      </c>
      <c r="F97" s="83" t="s">
        <v>280</v>
      </c>
      <c r="G97" s="84" t="s">
        <v>1951</v>
      </c>
      <c r="H97" s="84"/>
      <c r="I97" s="11" t="s">
        <v>3885</v>
      </c>
      <c r="J97" s="11" t="s">
        <v>3886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3864</v>
      </c>
      <c r="J98" s="11" t="s">
        <v>3865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" t="s">
        <v>3737</v>
      </c>
      <c r="J99" s="11" t="s">
        <v>3738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" t="s">
        <v>3921</v>
      </c>
      <c r="J100" s="11" t="s">
        <v>3922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" t="s">
        <v>3950</v>
      </c>
      <c r="J101" s="11" t="s">
        <v>3951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" t="s">
        <v>3739</v>
      </c>
      <c r="J102" s="11" t="s">
        <v>3740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3866</v>
      </c>
      <c r="J103" s="11" t="s">
        <v>3923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" t="s">
        <v>3772</v>
      </c>
      <c r="J104" s="11" t="s">
        <v>3773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3867</v>
      </c>
      <c r="J105" s="11" t="s">
        <v>3868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3" t="s">
        <v>3954</v>
      </c>
      <c r="J106" s="11" t="s">
        <v>3955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3" t="s">
        <v>3869</v>
      </c>
      <c r="J107" s="11" t="s">
        <v>3870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3" t="s">
        <v>3871</v>
      </c>
      <c r="J108" s="11" t="s">
        <v>3924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3699</v>
      </c>
      <c r="J109" s="11" t="s">
        <v>15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3741</v>
      </c>
      <c r="J110" s="11" t="s">
        <v>3742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3878</v>
      </c>
      <c r="J111" s="11" t="s">
        <v>3877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" t="s">
        <v>4024</v>
      </c>
      <c r="J112" s="11" t="s">
        <v>4025</v>
      </c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 s="113" t="s">
        <v>3876</v>
      </c>
      <c r="J113" s="11" t="s">
        <v>3876</v>
      </c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 s="113" t="s">
        <v>3925</v>
      </c>
      <c r="J114" s="11" t="s">
        <v>3926</v>
      </c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 s="113" t="s">
        <v>3927</v>
      </c>
      <c r="J115" s="11" t="s">
        <v>3928</v>
      </c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 s="113" t="s">
        <v>3952</v>
      </c>
      <c r="J116" s="11" t="s">
        <v>3953</v>
      </c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 s="113" t="s">
        <v>3963</v>
      </c>
      <c r="J117" s="11" t="s">
        <v>3964</v>
      </c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 s="113" t="s">
        <v>3872</v>
      </c>
      <c r="J118" s="11" t="s">
        <v>3873</v>
      </c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 s="113" t="s">
        <v>3874</v>
      </c>
      <c r="J119" s="11" t="s">
        <v>3875</v>
      </c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 s="11" t="s">
        <v>3693</v>
      </c>
      <c r="J120" s="11" t="s">
        <v>3748</v>
      </c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 s="11" t="s">
        <v>3701</v>
      </c>
      <c r="J121" s="11" t="s">
        <v>17</v>
      </c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  <c r="I122" s="11" t="s">
        <v>3988</v>
      </c>
      <c r="J122" s="11" t="s">
        <v>3929</v>
      </c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  <c r="I123" s="11" t="s">
        <v>4019</v>
      </c>
      <c r="J123" s="11" t="s">
        <v>4020</v>
      </c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  <c r="I124" s="11" t="s">
        <v>3965</v>
      </c>
      <c r="J124" s="11" t="s">
        <v>3966</v>
      </c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  <c r="I125" s="11" t="s">
        <v>3743</v>
      </c>
      <c r="J125" s="11" t="s">
        <v>3744</v>
      </c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  <c r="I126" s="113" t="s">
        <v>3881</v>
      </c>
      <c r="J126" s="11" t="s">
        <v>3882</v>
      </c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  <c r="I127"/>
      <c r="J127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  <c r="I128"/>
      <c r="J128"/>
    </row>
    <row r="129" spans="3:10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  <c r="I129"/>
      <c r="J129"/>
    </row>
    <row r="130" spans="3:10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  <c r="I130"/>
      <c r="J130"/>
    </row>
    <row r="131" spans="3:10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  <c r="I131"/>
      <c r="J131"/>
    </row>
    <row r="132" spans="3:10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  <c r="I132"/>
      <c r="J132"/>
    </row>
    <row r="133" spans="3:10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  <c r="I133"/>
      <c r="J133"/>
    </row>
    <row r="134" spans="3:10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  <c r="I134"/>
      <c r="J134"/>
    </row>
    <row r="135" spans="3:10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10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10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10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10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10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10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10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10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10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3797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3798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3817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3818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3819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3820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3803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3804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3805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3806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3807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3808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3809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3810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3811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3812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3813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3814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3815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N2:N34">
    <sortCondition ref="N2:N34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2024-04-08T19:41:29Z</dcterms:modified>
</cp:coreProperties>
</file>