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TOMADA DE PREÇOS nº 004-23- RUA COBERTA\documentosengenharia\"/>
    </mc:Choice>
  </mc:AlternateContent>
  <xr:revisionPtr revIDLastSave="0" documentId="13_ncr:1_{F2F7A45B-AAFC-426B-B10F-860F580A7727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B14" i="3" s="1"/>
  <c r="O14" i="3"/>
  <c r="Q14" i="3"/>
  <c r="K17" i="3"/>
  <c r="K15" i="3" l="1"/>
  <c r="K16" i="3"/>
  <c r="B16" i="3" s="1"/>
  <c r="K18" i="3"/>
  <c r="K19" i="3"/>
  <c r="K20" i="3"/>
  <c r="K21" i="3"/>
  <c r="K22" i="3"/>
  <c r="K23" i="3"/>
  <c r="K24" i="3"/>
  <c r="K25" i="3"/>
  <c r="K26" i="3"/>
  <c r="K27" i="3"/>
  <c r="B27" i="3" s="1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B45" i="3" s="1"/>
  <c r="K46" i="3"/>
  <c r="K47" i="3"/>
  <c r="K48" i="3"/>
  <c r="B48" i="3" s="1"/>
  <c r="K49" i="3"/>
  <c r="K50" i="3"/>
  <c r="B50" i="3" s="1"/>
  <c r="K51" i="3"/>
  <c r="K52" i="3"/>
  <c r="B52" i="3" s="1"/>
  <c r="K53" i="3"/>
  <c r="K54" i="3"/>
  <c r="B54" i="3" s="1"/>
  <c r="K55" i="3"/>
  <c r="K56" i="3"/>
  <c r="K57" i="3"/>
  <c r="K58" i="3"/>
  <c r="B58" i="3" s="1"/>
  <c r="K59" i="3"/>
  <c r="K60" i="3"/>
  <c r="K61" i="3"/>
  <c r="K62" i="3"/>
  <c r="K63" i="3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s="1"/>
  <c r="B15" i="3" l="1"/>
  <c r="B17" i="3" s="1"/>
  <c r="B18" i="3" s="1"/>
  <c r="E12" i="6"/>
  <c r="H12" i="6" s="1"/>
  <c r="B19" i="3" l="1"/>
  <c r="C5" i="6"/>
  <c r="C3" i="6"/>
  <c r="H2" i="6"/>
  <c r="F2" i="6"/>
  <c r="C2" i="6"/>
  <c r="K4" i="3"/>
  <c r="K2" i="3"/>
  <c r="C3" i="3"/>
  <c r="C4" i="3"/>
  <c r="C5" i="3"/>
  <c r="I2" i="3"/>
  <c r="C2" i="3"/>
  <c r="B20" i="3" l="1"/>
  <c r="B21" i="3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2" i="3" l="1"/>
  <c r="B23" i="3" s="1"/>
  <c r="B24" i="3" s="1"/>
  <c r="E13" i="6"/>
  <c r="H13" i="6" s="1"/>
  <c r="O13" i="3"/>
  <c r="B25" i="3" l="1"/>
  <c r="B26" i="3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8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9" i="3" l="1"/>
  <c r="B30" i="3" s="1"/>
  <c r="B31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32" i="3" l="1"/>
  <c r="B13" i="6"/>
  <c r="C6" i="6" s="1"/>
  <c r="B7" i="2" s="1"/>
  <c r="B33" i="3" l="1"/>
  <c r="B34" i="3" l="1"/>
  <c r="B35" i="3" s="1"/>
  <c r="B36" i="3" s="1"/>
  <c r="B37" i="3" s="1"/>
  <c r="B38" i="3" l="1"/>
  <c r="B39" i="3" s="1"/>
  <c r="B40" i="3" s="1"/>
  <c r="B41" i="3" s="1"/>
  <c r="B42" i="3" s="1"/>
  <c r="B43" i="3" s="1"/>
  <c r="B44" i="3" s="1"/>
  <c r="B46" i="3" s="1"/>
  <c r="B47" i="3" s="1"/>
  <c r="B49" i="3" s="1"/>
  <c r="B51" i="3" s="1"/>
  <c r="B53" i="3" s="1"/>
  <c r="B55" i="3" s="1"/>
  <c r="B56" i="3" s="1"/>
  <c r="B57" i="3" s="1"/>
  <c r="B59" i="3" s="1"/>
  <c r="B60" i="3" s="1"/>
  <c r="B61" i="3" s="1"/>
  <c r="B62" i="3" s="1"/>
  <c r="B63" i="3" s="1"/>
  <c r="C6" i="3" l="1"/>
  <c r="B6" i="2" s="1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<sst xmlns="http://schemas.openxmlformats.org/spreadsheetml/2006/main" count="15309" uniqueCount="4118">
  <si>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</si>
  <si>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</si>
  <si>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</si>
  <si>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</si>
  <si>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</si>
  <si>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</si>
  <si>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</si>
  <si>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</si>
  <si>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</si>
  <si>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</si>
  <si>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</si>
  <si>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</si>
  <si>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</si>
  <si>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</si>
  <si>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</si>
  <si>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</si>
  <si>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</si>
  <si>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</si>
  <si>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</si>
  <si>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</si>
  <si>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</si>
  <si>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</si>
  <si>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</si>
  <si>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</si>
  <si>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</si>
  <si>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</si>
  <si>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</si>
  <si>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</si>
  <si>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</si>
  <si>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</si>
  <si>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</si>
  <si>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</si>
  <si>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</si>
  <si>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</si>
  <si>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</si>
  <si>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</si>
  <si>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</si>
  <si>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</si>
  <si>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</si>
  <si>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</si>
  <si>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</si>
  <si>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</si>
  <si>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</si>
  <si>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</si>
  <si>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</si>
  <si>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</si>
  <si>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</si>
  <si>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</si>
  <si>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</si>
  <si>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</si>
  <si>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</si>
  <si>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</si>
  <si>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</si>
  <si>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</si>
  <si>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</si>
  <si>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</si>
  <si>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</si>
  <si>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</si>
  <si>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</si>
  <si>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</si>
  <si>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</si>
  <si>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</si>
  <si>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</si>
  <si>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</si>
  <si>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</si>
  <si>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</si>
  <si>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</si>
  <si>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</si>
  <si>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</si>
  <si>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</si>
  <si>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</si>
  <si>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</si>
  <si>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</si>
  <si>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</si>
  <si>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</si>
  <si>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</si>
  <si>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</si>
  <si>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</si>
  <si>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</si>
  <si>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</si>
  <si>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</si>
  <si>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</si>
  <si>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</si>
  <si>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</si>
  <si>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</si>
  <si>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</si>
  <si>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</si>
  <si>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</si>
  <si>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</si>
  <si>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</si>
  <si>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</si>
  <si>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</si>
  <si>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</si>
  <si>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</si>
  <si>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</si>
  <si>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</si>
  <si>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</si>
  <si>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</si>
  <si>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</si>
  <si>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</si>
  <si>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</si>
  <si>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</si>
  <si>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</si>
  <si>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</si>
  <si>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</si>
  <si>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</si>
  <si>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</si>
  <si>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</si>
  <si>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</si>
  <si>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</si>
  <si>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</si>
  <si>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</si>
  <si>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</si>
  <si>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</si>
  <si>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</si>
  <si>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</si>
  <si>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</si>
  <si>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</si>
  <si>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</si>
  <si>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</si>
  <si>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</si>
  <si>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</si>
  <si>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</si>
  <si>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</si>
  <si>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</si>
  <si>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</si>
  <si>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</si>
  <si>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</si>
  <si>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</si>
  <si>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</si>
  <si>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</si>
  <si>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</si>
  <si>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</si>
  <si>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</si>
  <si>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</si>
  <si>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</si>
  <si>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</si>
  <si>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</si>
  <si>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</si>
  <si>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</si>
  <si>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</si>
  <si>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</si>
  <si>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</si>
  <si>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</si>
  <si>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</si>
  <si>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</si>
  <si>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</si>
  <si>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</si>
  <si>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</si>
  <si>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</si>
  <si>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</si>
  <si>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</si>
  <si>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</si>
  <si>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</si>
  <si>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</si>
  <si>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</si>
  <si>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</si>
  <si>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</si>
  <si>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</si>
  <si>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</si>
  <si>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</si>
  <si>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</si>
  <si>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</si>
  <si>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</si>
  <si>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</si>
  <si>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</si>
  <si>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</si>
  <si>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</si>
  <si>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</si>
  <si>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</si>
  <si>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</si>
  <si>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</si>
  <si>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</si>
  <si>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</si>
  <si>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</si>
  <si>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</si>
  <si>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</si>
  <si>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</si>
  <si>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</si>
  <si>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</si>
  <si>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</si>
  <si>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</si>
  <si>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</si>
  <si>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</si>
  <si>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</si>
  <si>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</si>
  <si>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</si>
  <si>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</si>
  <si>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</si>
  <si>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</si>
  <si>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</si>
  <si>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</si>
  <si>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</si>
  <si>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</si>
  <si>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</si>
  <si>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</si>
  <si>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</si>
  <si>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</si>
  <si>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</si>
  <si>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</si>
  <si>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</si>
  <si>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</si>
  <si>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</si>
  <si>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</si>
  <si>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</si>
  <si>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</si>
  <si>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</si>
  <si>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</si>
  <si>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</si>
  <si>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</si>
  <si>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</si>
  <si>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</si>
  <si>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</si>
  <si>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</si>
  <si>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</si>
  <si>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</si>
  <si>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</si>
  <si>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</si>
  <si>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</si>
  <si>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</si>
  <si>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</si>
  <si>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</si>
  <si>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</si>
  <si>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</si>
  <si>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</si>
  <si>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</si>
  <si>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</si>
  <si>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</si>
  <si>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</si>
  <si>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</si>
  <si>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</si>
  <si>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</si>
  <si>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</si>
  <si>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</si>
  <si>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</si>
  <si>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</si>
  <si>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</si>
  <si>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</si>
  <si>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</si>
  <si>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</si>
  <si>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</si>
  <si>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</si>
  <si>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</si>
  <si>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</si>
  <si>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</si>
  <si>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</si>
  <si>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</si>
  <si>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</si>
  <si>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</si>
  <si>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</si>
  <si>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</si>
  <si>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</si>
  <si>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</si>
  <si>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</si>
  <si>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</si>
  <si>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</si>
  <si>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</si>
  <si>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</si>
  <si>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</si>
  <si>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</si>
  <si>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</si>
  <si>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</si>
  <si>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</si>
  <si>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</si>
  <si>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</si>
  <si>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</si>
  <si>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</si>
  <si>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</si>
  <si>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</si>
  <si>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</si>
  <si>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</si>
  <si>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</si>
  <si>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</si>
  <si>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</si>
  <si>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</si>
  <si>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</si>
  <si>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</si>
  <si>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</si>
  <si>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</si>
  <si>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</si>
  <si>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</si>
  <si>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</si>
  <si>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</si>
  <si>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</si>
  <si>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</si>
  <si>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</si>
  <si>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</si>
  <si>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</si>
  <si>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</si>
  <si>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</si>
  <si>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</si>
  <si>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</si>
  <si>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</si>
  <si>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</si>
  <si>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</si>
  <si>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</si>
  <si>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</si>
  <si>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</si>
  <si>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</si>
  <si>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</si>
  <si>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</si>
  <si>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</si>
  <si>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</si>
  <si>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</si>
  <si>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</si>
  <si>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</si>
  <si>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</si>
  <si>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</si>
  <si>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</si>
  <si>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</si>
  <si>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</si>
  <si>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</si>
  <si>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</si>
  <si>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</si>
  <si>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</si>
  <si>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</si>
  <si>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</si>
  <si>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</si>
  <si>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</si>
  <si>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</si>
  <si>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</si>
  <si>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</si>
  <si>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</si>
  <si>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</si>
  <si>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</si>
  <si>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</si>
  <si>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</si>
  <si>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</si>
  <si>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</si>
  <si>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</si>
  <si>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</si>
  <si>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</si>
  <si>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</si>
  <si>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</si>
  <si>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</si>
  <si>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</si>
  <si>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</si>
  <si>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</si>
  <si>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</si>
  <si>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</si>
  <si>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</si>
  <si>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</si>
  <si>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</si>
  <si>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</si>
  <si>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</si>
  <si>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</si>
  <si>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</si>
  <si>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</si>
  <si>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</si>
  <si>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</si>
  <si>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</si>
  <si>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</si>
  <si>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</si>
  <si>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</si>
  <si>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</si>
  <si>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</si>
  <si>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</si>
  <si>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</si>
  <si>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</si>
  <si>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</si>
  <si>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</si>
  <si>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</si>
  <si>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</si>
  <si>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</si>
  <si>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</si>
  <si>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</si>
  <si>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</si>
  <si>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</si>
  <si>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</si>
  <si>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</si>
  <si>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</si>
  <si>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</si>
  <si>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</si>
  <si>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</si>
  <si>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</si>
  <si>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</si>
  <si>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</si>
  <si>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</si>
  <si>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</si>
  <si>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</si>
  <si>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</si>
  <si>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</si>
  <si>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</si>
  <si>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</si>
  <si>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</si>
  <si>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</si>
  <si>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</si>
  <si>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</si>
  <si>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</si>
  <si>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</si>
  <si>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</si>
  <si>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</si>
  <si>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</si>
  <si>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</si>
  <si>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</si>
  <si>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</si>
  <si>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</si>
  <si>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</si>
  <si>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</si>
  <si>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</si>
  <si>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</si>
  <si>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</si>
  <si>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</si>
  <si>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</si>
  <si>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</si>
  <si>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</si>
  <si>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</si>
  <si>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</si>
  <si>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</si>
  <si>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</si>
  <si>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</si>
  <si>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</si>
  <si>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</si>
  <si>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</si>
  <si>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</si>
  <si>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</si>
  <si>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</si>
  <si>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</si>
  <si>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</si>
  <si>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</si>
  <si>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</si>
  <si>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</si>
  <si>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</si>
  <si>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</si>
  <si>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</si>
  <si>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</si>
  <si>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</si>
  <si>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</si>
  <si>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</si>
  <si>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</si>
  <si>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</si>
  <si>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</si>
  <si>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</si>
  <si>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</si>
  <si>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</si>
  <si>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</si>
  <si>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</si>
  <si>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</si>
  <si>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</si>
  <si>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</si>
  <si>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</si>
  <si>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</si>
  <si>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</si>
  <si>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</si>
  <si>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</si>
  <si>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</si>
  <si>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</si>
  <si>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</si>
  <si>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</si>
  <si>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</si>
  <si>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</si>
  <si>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</si>
  <si>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</si>
  <si>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</si>
  <si>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</si>
  <si>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</si>
  <si>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</si>
  <si>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</si>
  <si>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</si>
  <si>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</si>
  <si>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</si>
  <si>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</si>
  <si>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</si>
  <si>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</si>
  <si>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</si>
  <si>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</si>
  <si>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</si>
  <si>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</si>
  <si>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</si>
  <si>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</si>
  <si>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</si>
  <si>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</si>
  <si>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</si>
  <si>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</si>
  <si>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</si>
  <si>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</si>
  <si>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</si>
  <si>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</si>
  <si>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</si>
  <si>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</si>
  <si>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</si>
  <si>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</si>
  <si>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</si>
  <si>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</si>
  <si>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</si>
  <si>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</si>
  <si>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</si>
  <si>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</si>
  <si>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</si>
  <si>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</si>
  <si>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</si>
  <si>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</si>
  <si>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</si>
  <si>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</si>
  <si>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</si>
  <si>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</si>
  <si>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</si>
  <si>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</si>
  <si>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</si>
  <si>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</si>
  <si>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</si>
  <si>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</si>
  <si>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</si>
  <si>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</si>
  <si>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</si>
  <si>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</si>
  <si>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</si>
  <si>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</si>
  <si>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</si>
  <si>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</si>
  <si>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</si>
  <si>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</si>
  <si>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</si>
  <si>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</si>
  <si>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</si>
  <si>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</si>
  <si>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</si>
  <si>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</si>
  <si>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</si>
  <si>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</si>
  <si>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</si>
  <si>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</si>
  <si>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</si>
  <si>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</si>
  <si>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</si>
  <si>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</si>
  <si>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</si>
  <si>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</si>
  <si>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</si>
  <si>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</si>
  <si>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</si>
  <si>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</si>
  <si>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</si>
  <si>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</si>
  <si>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</si>
  <si>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</si>
  <si>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</si>
  <si>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</si>
  <si>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</si>
  <si>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</si>
  <si>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</si>
  <si>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</si>
  <si>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</si>
  <si>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</si>
  <si>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</si>
  <si>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</si>
  <si>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</si>
  <si>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</si>
  <si>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</si>
  <si>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</si>
  <si>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</si>
  <si>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</si>
  <si>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</si>
  <si>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</si>
  <si>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</si>
  <si>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</si>
  <si>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</si>
  <si>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</si>
  <si>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</si>
  <si>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</si>
  <si>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</si>
  <si>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</si>
  <si>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</si>
  <si>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</si>
  <si>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</si>
  <si>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</si>
  <si>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</si>
  <si>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</si>
  <si>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</si>
  <si>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</si>
  <si>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</si>
  <si>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</si>
  <si>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</si>
  <si>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</si>
  <si>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</si>
  <si>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</si>
  <si>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</si>
  <si>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</si>
  <si>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</si>
  <si>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</si>
  <si>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</si>
  <si>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</si>
  <si>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</si>
  <si>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</si>
  <si>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</si>
  <si>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</si>
  <si>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</si>
  <si>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</si>
  <si>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</si>
  <si>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</si>
  <si>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</si>
  <si>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</si>
  <si>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</si>
  <si>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</si>
  <si>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</si>
  <si>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</si>
  <si>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</si>
  <si>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</si>
  <si>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</si>
  <si>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</si>
  <si>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</si>
  <si>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</si>
  <si>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</si>
  <si>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</si>
  <si>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</si>
  <si>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</si>
  <si>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</si>
  <si>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</si>
  <si>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</si>
  <si>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</si>
  <si>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</si>
  <si>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</si>
  <si>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</si>
  <si>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</si>
  <si>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</si>
  <si>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</si>
  <si>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</si>
  <si>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</si>
  <si>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</si>
  <si>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</si>
  <si>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</si>
  <si>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</si>
  <si>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</si>
  <si>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</si>
  <si>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</si>
  <si>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</si>
  <si>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</si>
  <si>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</si>
  <si>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</si>
  <si>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</si>
  <si>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</si>
  <si>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</si>
  <si>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</si>
  <si>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</si>
  <si>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</si>
  <si>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</si>
  <si>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</si>
  <si>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</si>
  <si>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</si>
  <si>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</si>
  <si>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</si>
  <si>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</si>
  <si>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</si>
  <si>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</si>
  <si>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</si>
  <si>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</si>
  <si>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</si>
  <si>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</si>
  <si>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</si>
  <si>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</si>
  <si>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</si>
  <si>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</si>
  <si>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</si>
  <si>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</si>
  <si>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</si>
  <si>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</si>
  <si>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</si>
  <si>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</si>
  <si>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</si>
  <si>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</si>
  <si>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</si>
  <si>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</si>
  <si>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</si>
  <si>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</si>
  <si>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</si>
  <si>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</si>
  <si>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</si>
  <si>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</si>
  <si>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</si>
  <si>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</si>
  <si>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</si>
  <si>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</si>
  <si>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</si>
  <si>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</si>
  <si>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</si>
  <si>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</si>
  <si>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</si>
  <si>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</si>
  <si>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</si>
  <si>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</si>
  <si>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</si>
  <si>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</si>
  <si>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</si>
  <si>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</si>
  <si>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</si>
  <si>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</si>
  <si>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</si>
  <si>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</si>
  <si>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</si>
  <si>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</si>
  <si>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</si>
  <si>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</si>
  <si>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</si>
  <si>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</si>
  <si>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</si>
  <si>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</si>
  <si>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</si>
  <si>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</si>
  <si>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</si>
  <si>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</si>
  <si>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</si>
  <si>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</si>
  <si>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</si>
  <si>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</si>
  <si>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</si>
  <si>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</si>
  <si>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</si>
  <si>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</si>
  <si>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</si>
  <si>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</si>
  <si>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</si>
  <si>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</si>
  <si>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</si>
  <si>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</si>
  <si>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</si>
  <si>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</si>
  <si>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</si>
  <si>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</si>
  <si>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</si>
  <si>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</si>
  <si>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</si>
  <si>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</si>
  <si>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</si>
  <si>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</si>
  <si>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</si>
  <si>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</si>
  <si>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</si>
  <si>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</si>
  <si>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</si>
  <si>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</si>
  <si>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</si>
  <si>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</si>
  <si>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</si>
  <si>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</si>
  <si>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</si>
  <si>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</si>
  <si>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</si>
  <si>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</si>
  <si>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</si>
  <si>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</si>
  <si>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</si>
  <si>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</si>
  <si>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</si>
  <si>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</si>
  <si>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</si>
  <si>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</si>
  <si>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</si>
  <si>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</si>
  <si>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</si>
  <si>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</si>
  <si>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</si>
  <si>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</si>
  <si>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</si>
  <si>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</si>
  <si>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</si>
  <si>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</si>
  <si>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</si>
  <si>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</si>
  <si>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</si>
  <si>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</si>
  <si>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</si>
  <si>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</si>
  <si>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</si>
  <si>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</si>
  <si>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</si>
  <si>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</si>
  <si>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</si>
  <si>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</si>
  <si>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</si>
  <si>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</si>
  <si>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</si>
  <si>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</si>
  <si>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</si>
  <si>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</si>
  <si>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</si>
  <si>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</si>
  <si>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</si>
  <si>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</si>
  <si>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</si>
  <si>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</si>
  <si>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</si>
  <si>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</si>
  <si>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</si>
  <si>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</si>
  <si>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</si>
  <si>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</si>
  <si>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</si>
  <si>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</si>
  <si>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</si>
  <si>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</si>
  <si>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</si>
  <si>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</si>
  <si>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</si>
  <si>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</si>
  <si>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</si>
  <si>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</si>
  <si>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</si>
  <si>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</si>
  <si>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</si>
  <si>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</si>
  <si>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</si>
  <si>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</si>
  <si>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</si>
  <si>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</si>
  <si>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</si>
  <si>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</si>
  <si>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</si>
  <si>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</si>
  <si>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</si>
  <si>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</si>
  <si>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</si>
  <si>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</si>
  <si>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</si>
  <si>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</si>
  <si>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</si>
  <si>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</si>
  <si>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</si>
  <si>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</si>
  <si>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</si>
  <si>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</si>
  <si>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</si>
  <si>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</si>
  <si>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</si>
  <si>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</si>
  <si>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</si>
  <si>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</si>
  <si>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</si>
  <si>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</si>
  <si>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</si>
  <si>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</si>
  <si>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</si>
  <si>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</si>
  <si>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</si>
  <si>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</si>
  <si>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</si>
  <si>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</si>
  <si>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</si>
  <si>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</si>
  <si>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</si>
  <si>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</si>
  <si>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</si>
  <si>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</si>
  <si>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</si>
  <si>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</si>
  <si>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</si>
  <si>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</si>
  <si>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</si>
  <si>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</si>
  <si>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</si>
  <si>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</si>
  <si>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</si>
  <si>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</si>
  <si>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</si>
  <si>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</si>
  <si>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</si>
  <si>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</si>
  <si>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</si>
  <si>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</si>
  <si>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</si>
  <si>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</si>
  <si>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</si>
  <si>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</si>
  <si>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</si>
  <si>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</si>
  <si>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</si>
  <si>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</si>
  <si>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</si>
  <si>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</si>
  <si>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</si>
  <si>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</si>
  <si>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</si>
  <si>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</si>
  <si>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</si>
  <si>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</si>
  <si>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</si>
  <si>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</si>
  <si>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</si>
  <si>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</si>
  <si>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</si>
  <si>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</si>
  <si>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</si>
  <si>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</si>
  <si>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</si>
  <si>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</si>
  <si>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</si>
  <si>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</si>
  <si>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</si>
  <si>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</si>
  <si>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</si>
  <si>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</si>
  <si>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</si>
  <si>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</si>
  <si>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</si>
  <si>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</si>
  <si>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</si>
  <si>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</si>
  <si>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</si>
  <si>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</si>
  <si>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</si>
  <si>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</si>
  <si>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</si>
  <si>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</si>
  <si>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</si>
  <si>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</si>
  <si>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</si>
  <si>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</si>
  <si>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</si>
  <si>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</si>
  <si>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</si>
  <si>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</si>
  <si>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</si>
  <si>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</si>
  <si>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</si>
  <si>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</si>
  <si>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</si>
  <si>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</si>
  <si>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</si>
  <si>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</si>
  <si>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</si>
  <si>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</si>
  <si>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</si>
  <si>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</si>
  <si>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</si>
  <si>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</si>
  <si>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</si>
  <si>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</si>
  <si>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</si>
  <si>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</si>
  <si>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</si>
  <si>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</si>
  <si>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</si>
  <si>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</si>
  <si>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</si>
  <si>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</si>
  <si>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</si>
  <si>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</si>
  <si>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</si>
  <si>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</si>
  <si>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</si>
  <si>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</si>
  <si>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</si>
  <si>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</si>
  <si>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</si>
  <si>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</si>
  <si>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</si>
  <si>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</si>
  <si>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</si>
  <si>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</si>
  <si>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</si>
  <si>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</si>
  <si>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</si>
  <si>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</si>
  <si>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</si>
  <si>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</si>
  <si>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</si>
  <si>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</si>
  <si>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</si>
  <si>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</si>
  <si>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</si>
  <si>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</si>
  <si>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</si>
  <si>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</si>
  <si>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</si>
  <si>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</si>
  <si>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</si>
  <si>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</si>
  <si>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</si>
  <si>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</si>
  <si>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</si>
  <si>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</si>
  <si>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</si>
  <si>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</si>
  <si>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</si>
  <si>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</si>
  <si>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</si>
  <si>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</si>
  <si>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</si>
  <si>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</si>
  <si>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</si>
  <si>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</si>
  <si>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</si>
  <si>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</si>
  <si>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</si>
  <si>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</si>
  <si>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</si>
  <si>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</si>
  <si>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</si>
  <si>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</si>
  <si>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</si>
  <si>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</si>
  <si>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</si>
  <si>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</si>
  <si>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</si>
  <si>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</si>
  <si>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</si>
  <si>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</si>
  <si>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</si>
  <si>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</si>
  <si>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</si>
  <si>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</si>
  <si>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</si>
  <si>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</si>
  <si>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</si>
  <si>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</si>
  <si>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</si>
  <si>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</si>
  <si>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</si>
  <si>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</si>
  <si>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</si>
  <si>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</si>
  <si>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</si>
  <si>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</si>
  <si>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</si>
  <si>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</si>
  <si>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</si>
  <si>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</si>
  <si>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</si>
  <si>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</si>
  <si>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</si>
  <si>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</si>
  <si>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</si>
  <si>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</si>
  <si>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</si>
  <si>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</si>
  <si>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</si>
  <si>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</si>
  <si>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</si>
  <si>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</si>
  <si>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</si>
  <si>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</si>
  <si>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</si>
  <si>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</si>
  <si>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</si>
  <si>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</si>
  <si>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</si>
  <si>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</si>
  <si>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</si>
  <si>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</si>
  <si>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</si>
  <si>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</si>
  <si>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</si>
  <si>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</si>
  <si>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</si>
  <si>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</si>
  <si>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</si>
  <si>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</si>
  <si>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</si>
  <si>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</si>
  <si>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</si>
  <si>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</si>
  <si>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</si>
  <si>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</si>
  <si>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</si>
  <si>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</si>
  <si>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</si>
  <si>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</si>
  <si>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</si>
  <si>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</si>
  <si>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</si>
  <si>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</si>
  <si>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</si>
  <si>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</si>
  <si>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</si>
  <si>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</si>
  <si>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</si>
  <si>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</si>
  <si>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</si>
  <si>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</si>
  <si>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</si>
  <si>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</si>
  <si>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</si>
  <si>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</si>
  <si>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</si>
  <si>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</si>
  <si>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</si>
  <si>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</si>
  <si>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</si>
  <si>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</si>
  <si>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</si>
  <si>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</si>
  <si>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</si>
  <si>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</si>
  <si>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</si>
  <si>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</si>
  <si>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</si>
  <si>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</si>
  <si>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</si>
  <si>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</si>
  <si>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</si>
  <si>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</si>
  <si>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</si>
  <si>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</si>
  <si>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</si>
  <si>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</si>
  <si>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</si>
  <si>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</si>
  <si>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</si>
  <si>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</si>
  <si>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</si>
  <si>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</si>
  <si>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</si>
  <si>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</si>
  <si>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</si>
  <si>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</si>
  <si>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</si>
  <si>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</si>
  <si>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</si>
  <si>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</si>
  <si>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</si>
  <si>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</si>
  <si>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</si>
  <si>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</si>
  <si>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</si>
  <si>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</si>
  <si>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</si>
  <si>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</si>
  <si>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</si>
  <si>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</si>
  <si>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</si>
  <si>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</si>
  <si>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</si>
  <si>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</si>
  <si>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</si>
  <si>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</si>
  <si>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</si>
  <si>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</si>
  <si>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</si>
  <si>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</si>
  <si>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</si>
  <si>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</si>
  <si>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</si>
  <si>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</si>
  <si>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</si>
  <si>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</si>
  <si>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</si>
  <si>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</si>
  <si>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</si>
  <si>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</si>
  <si>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</si>
  <si>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</si>
  <si>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</si>
  <si>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</si>
  <si>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</si>
  <si>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</si>
  <si>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</si>
  <si>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</si>
  <si>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</si>
  <si>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</si>
  <si>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</si>
  <si>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</si>
  <si>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</si>
  <si>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</si>
  <si>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</si>
  <si>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</si>
  <si>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</si>
  <si>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</si>
  <si>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</si>
  <si>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</si>
  <si>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</si>
  <si>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</si>
  <si>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</si>
  <si>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</si>
  <si>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</si>
  <si>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</si>
  <si>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</si>
  <si>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</si>
  <si>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</si>
  <si>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</si>
  <si>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</si>
  <si>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</si>
  <si>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</si>
  <si>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</si>
  <si>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</si>
  <si>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</si>
  <si>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</si>
  <si>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</si>
  <si>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</si>
  <si>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</si>
  <si>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</si>
  <si>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</si>
  <si>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</si>
  <si>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</si>
  <si>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</si>
  <si>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</si>
  <si>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</si>
  <si>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</si>
  <si>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</si>
  <si>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</si>
  <si>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</si>
  <si>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</si>
  <si>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</si>
  <si>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</si>
  <si>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</si>
  <si>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</si>
  <si>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</si>
  <si>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</si>
  <si>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</si>
  <si>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</si>
  <si>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</si>
  <si>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</si>
  <si>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</si>
  <si>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</si>
  <si>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</si>
  <si>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</si>
  <si>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</si>
  <si>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</si>
  <si>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</si>
  <si>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</si>
  <si>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</si>
  <si>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</si>
  <si>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</si>
  <si>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</si>
  <si>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</si>
  <si>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</si>
  <si>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</si>
  <si>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</si>
  <si>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</si>
  <si>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</si>
  <si>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</si>
  <si>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</si>
  <si>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</si>
  <si>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</si>
  <si>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</si>
  <si>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</si>
  <si>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</si>
  <si>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</si>
  <si>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</si>
  <si>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</si>
  <si>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</si>
  <si>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</si>
  <si>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</si>
  <si>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</si>
  <si>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</si>
  <si>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</si>
  <si>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</si>
  <si>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</si>
  <si>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</si>
  <si>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</si>
  <si>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</si>
  <si>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</si>
  <si>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</si>
  <si>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</si>
  <si>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</si>
  <si>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</si>
  <si>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</si>
  <si>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</si>
  <si>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</si>
  <si>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</si>
  <si>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</si>
  <si>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</si>
  <si>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</si>
  <si>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</si>
  <si>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</si>
  <si>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</si>
  <si>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</si>
  <si>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</si>
  <si>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</si>
  <si>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</si>
  <si>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</si>
  <si>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</si>
  <si>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</si>
  <si>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</si>
  <si>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</si>
  <si>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</si>
  <si>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</si>
  <si>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</si>
  <si>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</si>
  <si>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</si>
  <si>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</si>
  <si>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</si>
  <si>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</si>
  <si>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</si>
  <si>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</si>
  <si>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</si>
  <si>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</si>
  <si>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</si>
  <si>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</si>
  <si>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</si>
  <si>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</si>
  <si>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</si>
  <si>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</si>
  <si>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</si>
  <si>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</si>
  <si>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</si>
  <si>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</si>
  <si>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</si>
  <si>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</si>
  <si>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</si>
  <si>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</si>
  <si>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</si>
  <si>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</si>
  <si>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</si>
  <si>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</si>
  <si>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</si>
  <si>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</si>
  <si>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</si>
  <si>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</si>
  <si>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</si>
  <si>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</si>
  <si>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</si>
  <si>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</si>
  <si>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</si>
  <si>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</si>
  <si>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</si>
  <si>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</si>
  <si>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</si>
  <si>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</si>
  <si>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</si>
  <si>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</si>
  <si>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</si>
  <si>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</si>
  <si>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</si>
  <si>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</si>
  <si>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</si>
  <si>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</si>
  <si>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</si>
  <si>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</si>
  <si>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</si>
  <si>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</si>
  <si>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</si>
  <si>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</si>
  <si>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</si>
  <si>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</si>
  <si>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</si>
  <si>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</si>
  <si>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</si>
  <si>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</si>
  <si>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</si>
  <si>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</si>
  <si>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</si>
  <si>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</si>
  <si>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</si>
  <si>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</si>
  <si>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</si>
  <si>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</si>
  <si>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</si>
  <si>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</si>
  <si>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</si>
  <si>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</si>
  <si>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</si>
  <si>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</si>
  <si>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</si>
  <si>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</si>
  <si>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</si>
  <si>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</si>
  <si>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</si>
  <si>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</si>
  <si>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</si>
  <si>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</si>
  <si>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</si>
  <si>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</si>
  <si>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</si>
  <si>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</si>
  <si>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</si>
  <si>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</si>
  <si>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</si>
  <si>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</si>
  <si>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</si>
  <si>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</si>
  <si>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</si>
  <si>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</si>
  <si>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</si>
  <si>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</si>
  <si>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</si>
  <si>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</si>
  <si>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</si>
  <si>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</si>
  <si>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</si>
  <si>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</si>
  <si>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</si>
  <si>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</si>
  <si>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</si>
  <si>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</si>
  <si>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</si>
  <si>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</si>
  <si>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</si>
  <si>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</si>
  <si>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</si>
  <si>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</si>
  <si>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</si>
  <si>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</si>
  <si>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</si>
  <si>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</si>
  <si>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</si>
  <si>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</si>
  <si>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</si>
  <si>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</si>
  <si>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</si>
  <si>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</si>
  <si>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</si>
  <si>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</si>
  <si>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</si>
  <si>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</si>
  <si>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</si>
  <si>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</si>
  <si>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</si>
  <si>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</si>
  <si>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</si>
  <si>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</si>
  <si>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</si>
  <si>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</si>
  <si>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</si>
  <si>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</si>
  <si>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</si>
  <si>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</si>
  <si>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</si>
  <si>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</si>
  <si>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</si>
  <si>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</si>
  <si>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</si>
  <si>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</si>
  <si>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</si>
  <si>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</si>
  <si>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</si>
  <si>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</si>
  <si>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</si>
  <si>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</si>
  <si>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</si>
  <si>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</si>
  <si>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</si>
  <si>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</si>
  <si>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</si>
  <si>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</si>
  <si>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</si>
  <si>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</si>
  <si>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</si>
  <si>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</si>
  <si>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</si>
  <si>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</si>
  <si>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</si>
  <si>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</si>
  <si>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</si>
  <si>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</si>
  <si>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</si>
  <si>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</si>
  <si>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</si>
  <si>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</si>
  <si>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</si>
  <si>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</si>
  <si>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</si>
  <si>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</si>
  <si>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</si>
  <si>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</si>
  <si>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</si>
  <si>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</si>
  <si>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</si>
  <si>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</si>
  <si>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</si>
  <si>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</si>
  <si>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</si>
  <si>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</si>
  <si>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</si>
  <si>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</si>
  <si>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</si>
  <si>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</si>
  <si>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</si>
  <si>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</si>
  <si>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</si>
  <si>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</si>
  <si>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</si>
  <si>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</si>
  <si>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</si>
  <si>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</si>
  <si>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</si>
  <si>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</si>
  <si>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</si>
  <si>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</si>
  <si>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</si>
  <si>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</si>
  <si>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</si>
  <si>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</si>
  <si>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</si>
  <si>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</si>
  <si>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</si>
  <si>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</si>
  <si>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</si>
  <si>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</si>
  <si>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</si>
  <si>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</si>
  <si>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</si>
  <si>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</si>
  <si>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</si>
  <si>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</si>
  <si>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</si>
  <si>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</si>
  <si>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</si>
  <si>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</si>
  <si>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</si>
  <si>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</si>
  <si>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</si>
  <si>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</si>
  <si>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</si>
  <si>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</si>
  <si>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</si>
  <si>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</si>
  <si>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</si>
  <si>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</si>
  <si>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</si>
  <si>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</si>
  <si>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</si>
  <si>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</si>
  <si>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</si>
  <si>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</si>
  <si>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</si>
  <si>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</si>
  <si>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</si>
  <si>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</si>
  <si>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</si>
  <si>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</si>
  <si>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</si>
  <si>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</si>
  <si>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</si>
  <si>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</si>
  <si>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</si>
  <si>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</si>
  <si>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</si>
  <si>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</si>
  <si>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</si>
  <si>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</si>
  <si>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</si>
  <si>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</si>
  <si>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</si>
  <si>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</si>
  <si>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</si>
  <si>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</si>
  <si>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</si>
  <si>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</si>
  <si>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</si>
  <si>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</si>
  <si>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</si>
  <si>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</si>
  <si>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</si>
  <si>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</si>
  <si>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</si>
  <si>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</si>
  <si>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</si>
  <si>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</si>
  <si>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</si>
  <si>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</si>
  <si>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</si>
  <si>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</si>
  <si>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</si>
  <si>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</si>
  <si>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</si>
  <si>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</si>
  <si>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</si>
  <si>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</si>
  <si>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</si>
  <si>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</si>
  <si>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</si>
  <si>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</si>
  <si>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</si>
  <si>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</si>
  <si>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</si>
  <si>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</si>
  <si>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</si>
  <si>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</si>
  <si>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</si>
  <si>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</si>
  <si>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</si>
  <si>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</si>
  <si>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</si>
  <si>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</si>
  <si>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</si>
  <si>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</si>
  <si>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</si>
  <si>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</si>
  <si>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</si>
  <si>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</si>
  <si>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</si>
  <si>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</si>
  <si>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</si>
  <si>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</si>
  <si>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</si>
  <si>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</si>
  <si>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</si>
  <si>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</si>
  <si>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</si>
  <si>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</si>
  <si>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</si>
  <si>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</si>
  <si>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</si>
  <si>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</si>
  <si>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</si>
  <si>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</si>
  <si>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</si>
  <si>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</si>
  <si>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</si>
  <si>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</si>
  <si>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</si>
  <si>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</si>
  <si>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</si>
  <si>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</si>
  <si>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</si>
  <si>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</si>
  <si>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</si>
  <si>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</si>
  <si>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</si>
  <si>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</si>
  <si>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</si>
  <si>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</si>
  <si>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</si>
  <si>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</si>
  <si>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</si>
  <si>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</si>
  <si>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</si>
  <si>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</si>
  <si>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</si>
  <si>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</si>
  <si>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</si>
  <si>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</si>
  <si>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</si>
  <si>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</si>
  <si>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</si>
  <si>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</si>
  <si>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</si>
  <si>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</si>
  <si>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</si>
  <si>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</si>
  <si>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</si>
  <si>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</si>
  <si>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</si>
  <si>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</si>
  <si>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</si>
  <si>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</si>
  <si>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</si>
  <si>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</si>
  <si>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</si>
  <si>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</si>
  <si>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</si>
  <si>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</si>
  <si>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</si>
  <si>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</si>
  <si>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</si>
  <si>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</si>
  <si>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</si>
  <si>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</si>
  <si>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</si>
  <si>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</si>
  <si>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</si>
  <si>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</si>
  <si>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</si>
  <si>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</si>
  <si>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</si>
  <si>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</si>
  <si>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</si>
  <si>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</si>
  <si>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</si>
  <si>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</si>
  <si>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</si>
  <si>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</si>
  <si>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</si>
  <si>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</si>
  <si>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</si>
  <si>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</si>
  <si>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</si>
  <si>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</si>
  <si>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</si>
  <si>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</si>
  <si>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</si>
  <si>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</si>
  <si>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</si>
  <si>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</si>
  <si>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</si>
  <si>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</si>
  <si>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</si>
  <si>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</si>
  <si>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</si>
  <si>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</si>
  <si>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</si>
  <si>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</si>
  <si>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</si>
  <si>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</si>
  <si>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</si>
  <si>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</si>
  <si>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</si>
  <si>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</si>
  <si>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</si>
  <si>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</si>
  <si>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</si>
  <si>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</si>
  <si>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</si>
  <si>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</si>
  <si>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</si>
  <si>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</si>
  <si>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</si>
  <si>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</si>
  <si>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</si>
  <si>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</si>
  <si>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</si>
  <si>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</si>
  <si>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</si>
  <si>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</si>
  <si>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</si>
  <si>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</si>
  <si>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</si>
  <si>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</si>
  <si>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</si>
  <si>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</si>
  <si>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</si>
  <si>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</si>
  <si>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</si>
  <si>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</si>
  <si>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</si>
  <si>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</si>
  <si>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</si>
  <si>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</si>
  <si>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</si>
  <si>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</si>
  <si>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</si>
  <si>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</si>
  <si>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</si>
  <si>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</si>
  <si>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</si>
  <si>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</si>
  <si>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</si>
  <si>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</si>
  <si>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</si>
  <si>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</si>
  <si>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</si>
  <si>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</si>
  <si>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</si>
  <si>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</si>
  <si>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</si>
  <si>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</si>
  <si>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</si>
  <si>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</si>
  <si>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</si>
  <si>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</si>
  <si>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</si>
  <si>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</si>
  <si>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</si>
  <si>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</si>
  <si>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</si>
  <si>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</si>
  <si>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</si>
  <si>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</si>
  <si>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</si>
  <si>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</si>
  <si>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</si>
  <si>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</si>
  <si>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</si>
  <si>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</si>
  <si>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</si>
  <si>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</si>
  <si>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</si>
  <si>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</si>
  <si>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</si>
  <si>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</si>
  <si>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</si>
  <si>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</si>
  <si>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</si>
  <si>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</si>
  <si>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</si>
  <si>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</si>
  <si>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</si>
  <si>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</si>
  <si>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</si>
  <si>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</si>
  <si>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</si>
  <si>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</si>
  <si>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</si>
  <si>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</si>
  <si>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</si>
  <si>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</si>
  <si>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</si>
  <si>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</si>
  <si>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</si>
  <si>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</si>
  <si>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</si>
  <si>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</si>
  <si>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</si>
  <si>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</si>
  <si>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</si>
  <si>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</si>
  <si>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</si>
  <si>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</si>
  <si>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</si>
  <si>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</si>
  <si>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</si>
  <si>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</si>
  <si>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</si>
  <si>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</si>
  <si>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</si>
  <si>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</si>
  <si>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</si>
  <si>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</si>
  <si>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</si>
  <si>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</si>
  <si>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</si>
  <si>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</si>
  <si>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</si>
  <si>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</si>
  <si>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</si>
  <si>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</si>
  <si>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</si>
  <si>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</si>
  <si>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</si>
  <si>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</si>
  <si>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</si>
  <si>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</si>
  <si>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</si>
  <si>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</si>
  <si>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</si>
  <si>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</si>
  <si>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</si>
  <si>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</si>
  <si>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</si>
  <si>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</si>
  <si>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</si>
  <si>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</si>
  <si>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</si>
  <si>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</si>
  <si>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</si>
  <si>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</si>
  <si>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</si>
  <si>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</si>
  <si>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</si>
  <si>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</si>
  <si>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</si>
  <si>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</si>
  <si>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</si>
  <si>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</si>
  <si>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</si>
  <si>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</si>
  <si>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</si>
  <si>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</si>
  <si>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</si>
  <si>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</si>
  <si>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</si>
  <si>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</si>
  <si>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</si>
  <si>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</si>
  <si>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</si>
  <si>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</si>
  <si>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</si>
  <si>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</si>
  <si>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</si>
  <si>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</si>
  <si>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</si>
  <si>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</si>
  <si>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</si>
  <si>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</si>
  <si>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</si>
  <si>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</si>
  <si>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</si>
  <si>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</si>
  <si>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</si>
  <si>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</si>
  <si>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</si>
  <si>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</si>
  <si>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</si>
  <si>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</si>
  <si>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</si>
  <si>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</si>
  <si>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</si>
  <si>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</si>
  <si>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</si>
  <si>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</si>
  <si>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</si>
  <si>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</si>
  <si>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</si>
  <si>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</si>
  <si>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</si>
  <si>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</si>
  <si>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</si>
  <si>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</si>
  <si>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</si>
  <si>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</si>
  <si>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</si>
  <si>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</si>
  <si>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</si>
  <si>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</si>
  <si>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</si>
  <si>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</si>
  <si>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</si>
  <si>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</si>
  <si>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</si>
  <si>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</si>
  <si>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</si>
  <si>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</si>
  <si>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</si>
  <si>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</si>
  <si>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</si>
  <si>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</si>
  <si>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</si>
  <si>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</si>
  <si>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</si>
  <si>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</si>
  <si>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</si>
  <si>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</si>
  <si>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</si>
  <si>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</si>
  <si>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</si>
  <si>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</si>
  <si>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</si>
  <si>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</si>
  <si>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</si>
  <si>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</si>
  <si>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</si>
  <si>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</si>
  <si>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</si>
  <si>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</si>
  <si>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</si>
  <si>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</si>
  <si>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</si>
  <si>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</si>
  <si>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</si>
  <si>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</si>
  <si>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</si>
  <si>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</si>
  <si>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</si>
  <si>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</si>
  <si>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</si>
  <si>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</si>
  <si>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</si>
  <si>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</si>
  <si>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</si>
  <si>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</si>
  <si>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</si>
  <si>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</si>
  <si>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</si>
  <si>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</si>
  <si>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</si>
  <si>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</si>
  <si>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</si>
  <si>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</si>
  <si>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</si>
  <si>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</si>
  <si>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</si>
  <si>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</si>
  <si>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</si>
  <si>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</si>
  <si>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</si>
  <si>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</si>
  <si>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</si>
  <si>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</si>
  <si>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</si>
  <si>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</si>
  <si>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</si>
  <si>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</si>
  <si>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</si>
  <si>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</si>
  <si>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</si>
  <si>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</si>
  <si>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</si>
  <si>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</si>
  <si>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</si>
  <si>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</si>
  <si>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</si>
  <si>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</si>
  <si>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</si>
  <si>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</si>
  <si>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</si>
  <si>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</si>
  <si>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</si>
  <si>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</si>
  <si>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</si>
  <si>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</si>
  <si>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</si>
  <si>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</si>
  <si>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</si>
  <si>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</si>
  <si>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</si>
  <si>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</si>
  <si>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</si>
  <si>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</si>
  <si>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</si>
  <si>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</si>
  <si>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</si>
  <si>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</si>
  <si>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</si>
  <si>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</si>
  <si>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</si>
  <si>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</si>
  <si>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</si>
  <si>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</si>
  <si>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</si>
  <si>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</si>
  <si>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</si>
  <si>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</si>
  <si>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</si>
  <si>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</si>
  <si>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</si>
  <si>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</si>
  <si>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</si>
  <si>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</si>
  <si>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</si>
  <si>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</si>
  <si>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</si>
  <si>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</si>
  <si>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</si>
  <si>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</si>
  <si>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</si>
  <si>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</si>
  <si>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</si>
  <si>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</si>
  <si>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</si>
  <si>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</si>
  <si>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</si>
  <si>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</si>
  <si>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</si>
  <si>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</si>
  <si>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</si>
  <si>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</si>
  <si>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</si>
  <si>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</si>
  <si>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</si>
  <si>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</si>
  <si>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</si>
  <si>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</si>
  <si>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</si>
  <si>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</si>
  <si>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</si>
  <si>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</si>
  <si>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</si>
  <si>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</si>
  <si>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</si>
  <si>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</si>
  <si>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</si>
  <si>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</si>
  <si>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</si>
  <si>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</si>
  <si>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</si>
  <si>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</si>
  <si>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</si>
  <si>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</si>
  <si>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</si>
  <si>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</si>
  <si>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</si>
  <si>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</si>
  <si>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</si>
  <si>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</si>
  <si>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</si>
  <si>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</si>
  <si>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</si>
  <si>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</si>
  <si>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</si>
  <si>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</si>
  <si>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</si>
  <si>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</si>
  <si>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</si>
  <si>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</si>
  <si>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</si>
  <si>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</si>
  <si>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</si>
  <si>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</si>
  <si>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</si>
  <si>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</si>
  <si>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</si>
  <si>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</si>
  <si>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</si>
  <si>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</si>
  <si>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</si>
  <si>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</si>
  <si>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</si>
  <si>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</si>
  <si>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</si>
  <si>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</si>
  <si>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</si>
  <si>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</si>
  <si>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</si>
  <si>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</si>
  <si>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</si>
  <si>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</si>
  <si>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</si>
  <si>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</si>
  <si>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</si>
  <si>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</si>
  <si>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</si>
  <si>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</si>
  <si>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</si>
  <si>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</si>
  <si>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</si>
  <si>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</si>
  <si>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</si>
  <si>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</si>
  <si>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</si>
  <si>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</si>
  <si>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</si>
  <si>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</si>
  <si>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</si>
  <si>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</si>
  <si>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</si>
  <si>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</si>
  <si>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</si>
  <si>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</si>
  <si>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</si>
  <si>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</si>
  <si>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</si>
  <si>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</si>
  <si>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</si>
  <si>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</si>
  <si>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</si>
  <si>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</si>
  <si>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</si>
  <si>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</si>
  <si>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</si>
  <si>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</si>
  <si>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</si>
  <si>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</si>
  <si>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</si>
  <si>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</si>
  <si>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</si>
  <si>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</si>
  <si>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</si>
  <si>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</si>
  <si>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</si>
  <si>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</si>
  <si>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</si>
  <si>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</si>
  <si>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</si>
  <si>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</si>
  <si>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</si>
  <si>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</si>
  <si>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</si>
  <si>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</si>
  <si>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</si>
  <si>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</si>
  <si>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</si>
  <si>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</si>
  <si>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</si>
  <si>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</si>
  <si>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</si>
  <si>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</si>
  <si>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</si>
  <si>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</si>
  <si>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</si>
  <si>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</si>
  <si>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</si>
  <si>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</si>
  <si>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</si>
  <si>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</si>
  <si>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</si>
  <si>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</si>
  <si>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</si>
  <si>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</si>
  <si>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</si>
  <si>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</si>
  <si>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</si>
  <si>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</si>
  <si>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</si>
  <si>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</si>
  <si>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</si>
  <si>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</si>
  <si>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</si>
  <si>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</si>
  <si>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</si>
  <si>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</si>
  <si>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</si>
  <si>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</si>
  <si>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</si>
  <si>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</si>
  <si>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</si>
  <si>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</si>
  <si>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</si>
  <si>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</si>
  <si>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</si>
  <si>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</si>
  <si>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</si>
  <si>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</si>
  <si>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</si>
  <si>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</si>
  <si>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</si>
  <si>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</si>
  <si>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</si>
  <si>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</si>
  <si>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</si>
  <si>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</si>
  <si>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</si>
  <si>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</si>
  <si>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</si>
  <si>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</si>
  <si>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</si>
  <si>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</si>
  <si>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</si>
  <si>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</si>
  <si>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</si>
  <si>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</si>
  <si>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</si>
  <si>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</si>
  <si>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</si>
  <si>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</si>
  <si>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</si>
  <si>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</si>
  <si>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</si>
  <si>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</si>
  <si>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</si>
  <si>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</si>
  <si>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</si>
  <si>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</si>
  <si>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</si>
  <si>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</si>
  <si>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</si>
  <si>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</si>
  <si>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</si>
  <si>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</si>
  <si>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</si>
  <si>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</si>
  <si>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</si>
  <si>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</si>
  <si>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</si>
  <si>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</si>
  <si>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</si>
  <si>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</si>
  <si>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</si>
  <si>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</si>
  <si>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</si>
  <si>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</si>
  <si>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</si>
  <si>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</si>
  <si>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</si>
  <si>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</si>
  <si>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</si>
  <si>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</si>
  <si>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</si>
  <si>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</si>
  <si>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</si>
  <si>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</si>
  <si>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</si>
  <si>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</si>
  <si>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</si>
  <si>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</si>
  <si>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</si>
  <si>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</si>
  <si>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</si>
  <si>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</si>
  <si>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</si>
  <si>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</si>
  <si>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</si>
  <si>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</si>
  <si>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</si>
  <si>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</si>
  <si>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</si>
  <si>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</si>
  <si>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</si>
  <si>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</si>
  <si>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</si>
  <si>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</si>
  <si>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</si>
  <si>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</si>
  <si>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</si>
  <si>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</si>
  <si>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</si>
  <si>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</si>
  <si>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</si>
  <si>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</si>
  <si>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</si>
  <si>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</si>
  <si>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</si>
  <si>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</si>
  <si>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</si>
  <si>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</si>
  <si>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</si>
  <si>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</si>
  <si>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</si>
  <si>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</si>
  <si>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</si>
  <si>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</si>
  <si>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</si>
  <si>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</si>
  <si>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</si>
  <si>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</si>
  <si>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</si>
  <si>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</si>
  <si>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</si>
  <si>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</si>
  <si>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</si>
  <si>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</si>
  <si>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</si>
  <si>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</si>
  <si>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</si>
  <si>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</si>
  <si>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</si>
  <si>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</si>
  <si>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</si>
  <si>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</si>
  <si>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</si>
  <si>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</si>
  <si>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</si>
  <si>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</si>
  <si>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</si>
  <si>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</si>
  <si>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</si>
  <si>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</si>
  <si>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</si>
  <si>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</si>
  <si>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</si>
  <si>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</si>
  <si>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</si>
  <si>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</si>
  <si>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</si>
  <si>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</si>
  <si>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</si>
  <si>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</si>
  <si>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</si>
  <si>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</si>
  <si>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</si>
  <si>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</si>
  <si>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</si>
  <si>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</si>
  <si>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</si>
  <si>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</si>
  <si>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</si>
  <si>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</si>
  <si>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</si>
  <si>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</si>
  <si>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</si>
  <si>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</si>
  <si>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</si>
  <si>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</si>
  <si>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</si>
  <si>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</si>
  <si>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</si>
  <si>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</si>
  <si>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</si>
  <si>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</si>
  <si>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</si>
  <si>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</si>
  <si>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</si>
  <si>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</si>
  <si>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</si>
  <si>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</si>
  <si>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</si>
  <si>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</si>
  <si>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</si>
  <si>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</si>
  <si>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</si>
  <si>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</si>
  <si>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</si>
  <si>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</si>
  <si>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</si>
  <si>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</si>
  <si>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</si>
  <si>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</si>
  <si>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</si>
  <si>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</si>
  <si>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</si>
  <si>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</si>
  <si>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</si>
  <si>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</si>
  <si>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</si>
  <si>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</si>
  <si>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</si>
  <si>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</si>
  <si>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</si>
  <si>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</si>
  <si>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</si>
  <si>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</si>
  <si>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</si>
  <si>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</si>
  <si>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</si>
  <si>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</si>
  <si>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</si>
  <si>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</si>
  <si>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</si>
  <si>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</si>
  <si>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</si>
  <si>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</si>
  <si>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</si>
  <si>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</si>
  <si>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</si>
  <si>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</si>
  <si>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</si>
  <si>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</si>
  <si>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</si>
  <si>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</si>
  <si>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</si>
  <si>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</si>
  <si>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</si>
  <si>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</si>
  <si>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</si>
  <si>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</si>
  <si>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</si>
  <si>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</si>
  <si>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</si>
  <si>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</si>
  <si>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</si>
  <si>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</si>
  <si>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</si>
  <si>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</si>
  <si>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</si>
  <si>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</si>
  <si>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</si>
  <si>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</si>
  <si>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</si>
  <si>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</si>
  <si>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</si>
  <si>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</si>
  <si>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</si>
  <si>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</si>
  <si>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</si>
  <si>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</si>
  <si>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</si>
  <si>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</si>
  <si>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</si>
  <si>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</si>
  <si>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</si>
  <si>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</si>
  <si>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</si>
  <si>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</si>
  <si>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</si>
  <si>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</si>
  <si>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</si>
  <si>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</si>
  <si>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</si>
  <si>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</si>
  <si>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</si>
  <si>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</si>
  <si>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</si>
  <si>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</si>
  <si>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</si>
  <si>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</si>
  <si>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</si>
  <si>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</si>
  <si>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</si>
  <si>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</si>
  <si>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</si>
  <si>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</si>
  <si>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</si>
  <si>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</si>
  <si>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</si>
  <si>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</si>
  <si>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</si>
  <si>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</si>
  <si>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</si>
  <si>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</si>
  <si>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</si>
  <si>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</si>
  <si>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</si>
  <si>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</si>
  <si>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</si>
  <si>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</si>
  <si>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</si>
  <si>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</si>
  <si>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</si>
  <si>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</si>
  <si>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</si>
  <si>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</si>
  <si>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</si>
  <si>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</si>
  <si>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</si>
  <si>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</si>
  <si>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</si>
  <si>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</si>
  <si>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</si>
  <si>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</si>
  <si>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</si>
  <si>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</si>
  <si>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</si>
  <si>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</si>
  <si>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</si>
  <si>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</si>
  <si>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</si>
  <si>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</si>
  <si>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</si>
  <si>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</si>
  <si>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</si>
  <si>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</si>
  <si>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</si>
  <si>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</si>
  <si>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</si>
  <si>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</si>
  <si>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</si>
  <si>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</si>
  <si>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</si>
  <si>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</si>
  <si>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</si>
  <si>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</si>
  <si>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</si>
  <si>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</si>
  <si>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</si>
  <si>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</si>
  <si>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</si>
  <si>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</si>
  <si>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</si>
  <si>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</si>
  <si>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</si>
  <si>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</si>
  <si>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</si>
  <si>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</si>
  <si>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</si>
  <si>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</si>
  <si>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</si>
  <si>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</si>
  <si>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</si>
  <si>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</si>
  <si>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</si>
  <si>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</si>
  <si>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</si>
  <si>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</si>
  <si>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</si>
  <si>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</si>
  <si>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</si>
  <si>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</si>
  <si>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</si>
  <si>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</si>
  <si>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</si>
  <si>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</si>
  <si>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</si>
  <si>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</si>
  <si>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</si>
  <si>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</si>
  <si>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</si>
  <si>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</si>
  <si>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</si>
  <si>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</si>
  <si>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</si>
  <si>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</si>
  <si>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</si>
  <si>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</si>
  <si>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</si>
  <si>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</si>
  <si>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</si>
  <si>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</si>
  <si>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</si>
  <si>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</si>
  <si>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</si>
  <si>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</si>
  <si>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</si>
  <si>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</si>
  <si>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</si>
  <si>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</si>
  <si>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</si>
  <si>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</si>
  <si>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</si>
  <si>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</si>
  <si>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</si>
  <si>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</si>
  <si>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</si>
  <si>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</si>
  <si>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</si>
  <si>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</si>
  <si>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</si>
  <si>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</si>
  <si>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</si>
  <si>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</si>
  <si>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</si>
  <si>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</si>
  <si>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</si>
  <si>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</si>
  <si>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</si>
  <si>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</si>
  <si>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</si>
  <si>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</si>
  <si>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</si>
  <si>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</si>
  <si>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</si>
  <si>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</si>
  <si>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</si>
  <si>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</si>
  <si>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</si>
  <si>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</si>
  <si>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</si>
  <si>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</si>
  <si>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</si>
  <si>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</si>
  <si>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</si>
  <si>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</si>
  <si>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</si>
  <si>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</si>
  <si>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</si>
  <si>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</si>
  <si>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</si>
  <si>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</si>
  <si>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</si>
  <si>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</si>
  <si>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</si>
  <si>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</si>
  <si>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</si>
  <si>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</si>
  <si>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</si>
  <si>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</si>
  <si>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</si>
  <si>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</si>
  <si>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</si>
  <si>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</si>
  <si>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</si>
  <si>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</si>
  <si>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</si>
  <si>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</si>
  <si>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</si>
  <si>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</si>
  <si>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</si>
  <si>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</si>
  <si>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</si>
  <si>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</si>
  <si>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</si>
  <si>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</si>
  <si>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</si>
  <si>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</si>
  <si>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</si>
  <si>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</si>
  <si>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</si>
  <si>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</si>
  <si>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</si>
  <si>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</si>
  <si>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</si>
  <si>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</si>
  <si>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</si>
  <si>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</si>
  <si>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</si>
  <si>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</si>
  <si>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</si>
  <si>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</si>
  <si>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</si>
  <si>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</si>
  <si>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</si>
  <si>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</si>
  <si>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</si>
  <si>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</si>
  <si>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</si>
  <si>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</si>
  <si>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</si>
  <si>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</si>
  <si>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</si>
  <si>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</si>
  <si>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</si>
  <si>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</si>
  <si>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</si>
  <si>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</si>
  <si>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</si>
  <si>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</si>
  <si>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</si>
  <si>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</si>
  <si>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</si>
  <si>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</si>
  <si>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</si>
  <si>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</si>
  <si>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</si>
  <si>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</si>
  <si>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</si>
  <si>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</si>
  <si>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</si>
  <si>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</si>
  <si>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</si>
  <si>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</si>
  <si>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</si>
  <si>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</si>
  <si>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</si>
  <si>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</si>
  <si>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</si>
  <si>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</si>
  <si>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</si>
  <si>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</si>
  <si>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</si>
  <si>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</si>
  <si>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</si>
  <si>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</si>
  <si>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</si>
  <si>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</si>
  <si>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</si>
  <si>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</si>
  <si>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</si>
  <si>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</si>
  <si>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</si>
  <si>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</si>
  <si>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</si>
  <si>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</si>
  <si>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</si>
  <si>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</si>
  <si>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</si>
  <si>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</si>
  <si>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</si>
  <si>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</si>
  <si>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</si>
  <si>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</si>
  <si>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</si>
  <si>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</si>
  <si>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</si>
  <si>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</si>
  <si>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</si>
  <si>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</si>
  <si>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</si>
  <si>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</si>
  <si>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</si>
  <si>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</si>
  <si>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</si>
  <si>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</si>
  <si>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</si>
  <si>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</si>
  <si>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</si>
  <si>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</si>
  <si>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</si>
  <si>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</si>
  <si>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</si>
  <si>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</si>
  <si>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</si>
  <si>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</si>
  <si>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</si>
  <si>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</si>
  <si>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</si>
  <si>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</si>
  <si>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</si>
  <si>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</si>
  <si>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</si>
  <si>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</si>
  <si>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</si>
  <si>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</si>
  <si>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</si>
  <si>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</si>
  <si>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</si>
  <si>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</si>
  <si>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</si>
  <si>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</si>
  <si>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</si>
  <si>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</si>
  <si>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</si>
  <si>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</si>
  <si>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</si>
  <si>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</si>
  <si>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</si>
  <si>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</si>
  <si>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</si>
  <si>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</si>
  <si>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</si>
  <si>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</si>
  <si>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</si>
  <si>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</si>
  <si>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</si>
  <si>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</si>
  <si>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</si>
  <si>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</si>
  <si>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</si>
  <si>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</si>
  <si>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</si>
  <si>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</si>
  <si>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</si>
  <si>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</si>
  <si>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</si>
  <si>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</si>
  <si>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</si>
  <si>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</si>
  <si>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</si>
  <si>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</si>
  <si>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</si>
  <si>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</si>
  <si>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</si>
  <si>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</si>
  <si>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</si>
  <si>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</si>
  <si>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</si>
  <si>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</si>
  <si>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</si>
  <si>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</si>
  <si>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</si>
  <si>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</si>
  <si>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</si>
  <si>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</si>
  <si>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</si>
  <si>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</si>
  <si>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</si>
  <si>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</si>
  <si>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</si>
  <si>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</si>
  <si>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</si>
  <si>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</si>
  <si>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</si>
  <si>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</si>
  <si>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</si>
  <si>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</si>
  <si>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</si>
  <si>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</si>
  <si>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</si>
  <si>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</si>
  <si>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</si>
  <si>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</si>
  <si>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</si>
  <si>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</si>
  <si>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</si>
  <si>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</si>
  <si>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</si>
  <si>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</si>
  <si>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</si>
  <si>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</si>
  <si>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</si>
  <si>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</si>
  <si>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</si>
  <si>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</si>
  <si>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</si>
  <si>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</si>
  <si>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</si>
  <si>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</si>
  <si>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</si>
  <si>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</si>
  <si>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</si>
  <si>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</si>
  <si>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</si>
  <si>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</si>
  <si>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</si>
  <si>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</si>
  <si>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</si>
  <si>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</si>
  <si>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</si>
  <si>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</si>
  <si>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</si>
  <si>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</si>
  <si>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</si>
  <si>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</si>
  <si>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</si>
  <si>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</si>
  <si>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</si>
  <si>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</si>
  <si>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</si>
  <si>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</si>
  <si>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</si>
  <si>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</si>
  <si>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</si>
  <si>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</si>
  <si>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</si>
  <si>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</si>
  <si>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</si>
  <si>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</si>
  <si>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</si>
  <si>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</si>
  <si>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</si>
  <si>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</si>
  <si>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</si>
  <si>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</si>
  <si>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</si>
  <si>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</si>
  <si>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</si>
  <si>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</si>
  <si>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</si>
  <si>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</si>
  <si>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</si>
  <si>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</si>
  <si>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</si>
  <si>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</si>
  <si>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</si>
  <si>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</si>
  <si>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</si>
  <si>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</si>
  <si>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</si>
  <si>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</si>
  <si>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</si>
  <si>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</si>
  <si>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</si>
  <si>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</si>
  <si>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</si>
  <si>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</si>
  <si>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</si>
  <si>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</si>
  <si>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</si>
  <si>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</si>
  <si>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</si>
  <si>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</si>
  <si>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</si>
  <si>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</si>
  <si>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</si>
  <si>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</si>
  <si>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</si>
  <si>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</si>
  <si>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</si>
  <si>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</si>
  <si>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</si>
  <si>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</si>
  <si>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</si>
  <si>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</si>
  <si>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</si>
  <si>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</si>
  <si>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</si>
  <si>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</si>
  <si>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</si>
  <si>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</si>
  <si>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</si>
  <si>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</si>
  <si>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</si>
  <si>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</si>
  <si>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</si>
  <si>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</si>
  <si>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</si>
  <si>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</si>
  <si>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</si>
  <si>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</si>
  <si>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</si>
  <si>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</si>
  <si>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</si>
  <si>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</si>
  <si>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</si>
  <si>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</si>
  <si>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</si>
  <si>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</si>
  <si>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</si>
  <si>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</si>
  <si>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</si>
  <si>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</si>
  <si>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</si>
  <si>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</si>
  <si>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</si>
  <si>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</si>
  <si>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</si>
  <si>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</si>
  <si>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</si>
  <si>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</si>
  <si>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</si>
  <si>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</si>
  <si>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</si>
  <si>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</si>
  <si>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</si>
  <si>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</si>
  <si>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</si>
  <si>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</si>
  <si>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</si>
  <si>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</si>
  <si>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</si>
  <si>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</si>
  <si>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</si>
  <si>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</si>
  <si>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</si>
  <si>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</si>
  <si>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</si>
  <si>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</si>
  <si>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</si>
  <si>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</si>
  <si>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</si>
  <si>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</si>
  <si>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</si>
  <si>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</si>
  <si>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</si>
  <si>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</si>
  <si>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</si>
  <si>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</si>
  <si>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</si>
  <si>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</si>
  <si>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</si>
  <si>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</si>
  <si>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</si>
  <si>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</si>
  <si>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</si>
  <si>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</si>
  <si>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</si>
  <si>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</si>
  <si>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</si>
  <si>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</si>
  <si>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</si>
  <si>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</si>
  <si>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</si>
  <si>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</si>
  <si>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</si>
  <si>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</si>
  <si>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</si>
  <si>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</si>
  <si>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</si>
  <si>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</si>
  <si>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</si>
  <si>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</si>
  <si>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</si>
  <si>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</si>
  <si>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</si>
  <si>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</si>
  <si>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</si>
  <si>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</si>
  <si>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</si>
  <si>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</si>
  <si>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</si>
  <si>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</si>
  <si>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</si>
  <si>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</si>
  <si>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</si>
  <si>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</si>
  <si>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</si>
  <si>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</si>
  <si>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</si>
  <si>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</si>
  <si>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</si>
  <si>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</si>
  <si>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</si>
  <si>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</si>
  <si>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</si>
  <si>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</si>
  <si>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</si>
  <si>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</si>
  <si>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</si>
  <si>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</si>
  <si>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</si>
  <si>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</si>
  <si>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</si>
  <si>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</si>
  <si>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</si>
  <si>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</si>
  <si>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</si>
  <si>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</si>
  <si>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</si>
  <si>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</si>
  <si>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</si>
  <si>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</si>
  <si>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</si>
  <si>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</si>
  <si>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</si>
  <si>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</si>
  <si>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</si>
  <si>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</si>
  <si>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</si>
  <si>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</si>
  <si>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</si>
  <si>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</si>
  <si>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</si>
  <si>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</si>
  <si>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</si>
  <si>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</si>
  <si>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</si>
  <si>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</si>
  <si>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</si>
  <si>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</si>
  <si>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</si>
  <si>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</si>
  <si>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</si>
  <si>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</si>
  <si>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</si>
  <si>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</si>
  <si>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</si>
  <si>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</si>
  <si>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</si>
  <si>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</si>
  <si>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</si>
  <si>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</si>
  <si>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</si>
  <si>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</si>
  <si>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</si>
  <si>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</si>
  <si>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</si>
  <si>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</si>
  <si>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</si>
  <si>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</si>
  <si>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</si>
  <si>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</si>
  <si>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</si>
  <si>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</si>
  <si>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</si>
  <si>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</si>
  <si>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</si>
  <si>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</si>
  <si>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</si>
  <si>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</si>
  <si>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</si>
  <si>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</si>
  <si>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</si>
  <si>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</si>
  <si>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</si>
  <si>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</si>
  <si>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</si>
  <si>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</si>
  <si>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</si>
  <si>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</si>
  <si>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</si>
  <si>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</si>
  <si>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</si>
  <si>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</si>
  <si>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</si>
  <si>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</si>
  <si>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</si>
  <si>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</si>
  <si>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</si>
  <si>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</si>
  <si>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</si>
  <si>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</si>
  <si>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</si>
  <si>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</si>
  <si>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</si>
  <si>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</si>
  <si>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</si>
  <si>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</si>
  <si>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</si>
  <si>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</si>
  <si>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</si>
  <si>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</si>
  <si>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</si>
  <si>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</si>
  <si>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</si>
  <si>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</si>
  <si>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</si>
  <si>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</si>
  <si>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</si>
  <si>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</si>
  <si>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</si>
  <si>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</si>
  <si>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</si>
  <si>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</si>
  <si>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</si>
  <si>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</si>
  <si>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</si>
  <si>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</si>
  <si>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</si>
  <si>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</si>
  <si>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</si>
  <si>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</si>
  <si>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</si>
  <si>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</si>
  <si>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</si>
  <si>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</si>
  <si>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</si>
  <si>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</si>
  <si>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</si>
  <si>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</si>
  <si>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</si>
  <si>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</si>
  <si>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</si>
  <si>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</si>
  <si>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</si>
  <si>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</si>
  <si>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</si>
  <si>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</si>
  <si>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</si>
  <si>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</si>
  <si>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</si>
  <si>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</si>
  <si>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</si>
  <si>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</si>
  <si>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</si>
  <si>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</si>
  <si>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</si>
  <si>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</si>
  <si>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</si>
  <si>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</si>
  <si>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</si>
  <si>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</si>
  <si>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</si>
  <si>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</si>
  <si>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</si>
  <si>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</si>
  <si>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</si>
  <si>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</si>
  <si>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</si>
  <si>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</si>
  <si>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</si>
  <si>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</si>
  <si>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</si>
  <si>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</si>
  <si>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</si>
  <si>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</si>
  <si>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</si>
  <si>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</si>
  <si>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</si>
  <si>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</si>
  <si>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</si>
  <si>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</si>
  <si>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</si>
  <si>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</si>
  <si>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</si>
  <si>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</si>
  <si>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</si>
  <si>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</si>
  <si>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</si>
  <si>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</si>
  <si>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</si>
  <si>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</si>
  <si>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</si>
  <si>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</si>
  <si>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</si>
  <si>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</si>
  <si>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</si>
  <si>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</si>
  <si>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</si>
  <si>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</si>
  <si>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</si>
  <si>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</si>
  <si>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</si>
  <si>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</si>
  <si>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</si>
  <si>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</si>
  <si>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</si>
  <si>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</si>
  <si>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</si>
  <si>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</si>
  <si>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</si>
  <si>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</si>
  <si>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</si>
  <si>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</si>
  <si>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</si>
  <si>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</si>
  <si>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</si>
  <si>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</si>
  <si>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</si>
  <si>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</si>
  <si>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</si>
  <si>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</si>
  <si>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</si>
  <si>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</si>
  <si>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</si>
  <si>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</si>
  <si>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</si>
  <si>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</si>
  <si>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</si>
  <si>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</si>
  <si>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</si>
  <si>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</si>
  <si>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</si>
  <si>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</si>
  <si>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</si>
  <si>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</si>
  <si>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</si>
  <si>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</si>
  <si>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</si>
  <si>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</si>
  <si>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</si>
  <si>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</si>
  <si>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</si>
  <si>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</si>
  <si>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</si>
  <si>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</si>
  <si>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</si>
  <si>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</si>
  <si>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</si>
  <si>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</si>
  <si>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</si>
  <si>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</si>
  <si>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</si>
  <si>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</si>
  <si>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</si>
  <si>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</si>
  <si>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</si>
  <si>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</si>
  <si>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</si>
  <si>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</si>
  <si>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</si>
  <si>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</si>
  <si>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</si>
  <si>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</si>
  <si>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</si>
  <si>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</si>
  <si>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</si>
  <si>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</si>
  <si>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</si>
  <si>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</si>
  <si>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</si>
  <si>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</si>
  <si>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</si>
  <si>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</si>
  <si>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</si>
  <si>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</si>
  <si>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</si>
  <si>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</si>
  <si>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</si>
  <si>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</si>
  <si>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</si>
  <si>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</si>
  <si>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</si>
  <si>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</si>
  <si>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</si>
  <si>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</si>
  <si>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</si>
  <si>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</si>
  <si>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</si>
  <si>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</si>
  <si>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</si>
  <si>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</si>
  <si>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</si>
  <si>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</si>
  <si>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</si>
  <si>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</si>
  <si>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</si>
  <si>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</si>
  <si>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</si>
  <si>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</si>
  <si>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</si>
  <si>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</si>
  <si>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</si>
  <si>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</si>
  <si>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</si>
  <si>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</si>
  <si>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</si>
  <si>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</si>
  <si>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</si>
  <si>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</si>
  <si>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</si>
  <si>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</si>
  <si>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</si>
  <si>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</si>
  <si>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</si>
  <si>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</si>
  <si>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</si>
  <si>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</si>
  <si>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</si>
  <si>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</si>
  <si>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</si>
  <si>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</si>
  <si>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</si>
  <si>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</si>
  <si>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</si>
  <si>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</si>
  <si>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</si>
  <si>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</si>
  <si>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</si>
  <si>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</si>
  <si>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</si>
  <si>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</si>
  <si>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</si>
  <si>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</si>
  <si>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</si>
  <si>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</si>
  <si>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</si>
  <si>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</si>
  <si>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</si>
  <si>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</si>
  <si>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</si>
  <si>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</si>
  <si>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</si>
  <si>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</si>
  <si>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</si>
  <si>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</si>
  <si>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</si>
  <si>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</si>
  <si>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</si>
  <si>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</si>
  <si>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</si>
  <si>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</si>
  <si>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</si>
  <si>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</si>
  <si>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</si>
  <si>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</si>
  <si>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</si>
  <si>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</si>
  <si>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</si>
  <si>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</si>
  <si>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</si>
  <si>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</si>
  <si>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</si>
  <si>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</si>
  <si>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</si>
  <si>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</si>
  <si>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</si>
  <si>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</si>
  <si>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</si>
  <si>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</si>
  <si>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</si>
  <si>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</si>
  <si>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</si>
  <si>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</si>
  <si>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</si>
  <si>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</si>
  <si>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</si>
  <si>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</si>
  <si>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</si>
  <si>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</si>
  <si>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</si>
  <si>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</si>
  <si>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</si>
  <si>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</si>
  <si>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</si>
  <si>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</si>
  <si>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</si>
  <si>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</si>
  <si>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</si>
  <si>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</si>
  <si>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</si>
  <si>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</si>
  <si>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</si>
  <si>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</si>
  <si>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</si>
  <si>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</si>
  <si>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</si>
  <si>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</si>
  <si>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</si>
  <si>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</si>
  <si>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</si>
  <si>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</si>
  <si>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</si>
  <si>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</si>
  <si>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</si>
  <si>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</si>
  <si>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</si>
  <si>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</si>
  <si>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</si>
  <si>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</si>
  <si>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</si>
  <si>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</si>
  <si>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</si>
  <si>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</si>
  <si>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</si>
  <si>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</si>
  <si>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</si>
  <si>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</si>
  <si>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</si>
  <si>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</si>
  <si>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</si>
  <si>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</si>
  <si>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</si>
  <si>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</si>
  <si>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</si>
  <si>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</si>
  <si>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</si>
  <si>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</si>
  <si>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</si>
  <si>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</si>
  <si>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</si>
  <si>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</si>
  <si>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</si>
  <si>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</si>
  <si>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</si>
  <si>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</si>
  <si>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</si>
  <si>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</si>
  <si>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</si>
  <si>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</si>
  <si>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</si>
  <si>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</si>
  <si>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</si>
  <si>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</si>
  <si>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</si>
  <si>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</si>
  <si>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</si>
  <si>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</si>
  <si>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</si>
  <si>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</si>
  <si>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</si>
  <si>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</si>
  <si>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</si>
  <si>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</si>
  <si>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</si>
  <si>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</si>
  <si>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</si>
  <si>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</si>
  <si>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</si>
  <si>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</si>
  <si>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</si>
  <si>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</si>
  <si>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</si>
  <si>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</si>
  <si>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</si>
  <si>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</si>
  <si>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</si>
  <si>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</si>
  <si>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</si>
  <si>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</si>
  <si>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</si>
  <si>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</si>
  <si>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</si>
  <si>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</si>
  <si>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</si>
  <si>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</si>
  <si>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</si>
  <si>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</si>
  <si>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</si>
  <si>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</si>
  <si>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</si>
  <si>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</si>
  <si>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</si>
  <si>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</si>
  <si>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</si>
  <si>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</si>
  <si>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</si>
  <si>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</si>
  <si>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</si>
  <si>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</si>
  <si>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</si>
  <si>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</si>
  <si>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</si>
  <si>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</si>
  <si>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</si>
  <si>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</si>
  <si>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</si>
  <si>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</si>
  <si>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</si>
  <si>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</si>
  <si>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</si>
  <si>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</si>
  <si>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</si>
  <si>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</si>
  <si>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</si>
  <si>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</si>
  <si>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</si>
  <si>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</si>
  <si>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</si>
  <si>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</si>
  <si>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</si>
  <si>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</si>
  <si>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</si>
  <si>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</si>
  <si>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</si>
  <si>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</si>
  <si>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</si>
  <si>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</si>
  <si>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</si>
  <si>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</si>
  <si>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</si>
  <si>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</si>
  <si>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</si>
  <si>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</si>
  <si>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</si>
  <si>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</si>
  <si>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</si>
  <si>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</si>
  <si>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</si>
  <si>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</si>
  <si>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</si>
  <si>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</si>
  <si>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</si>
  <si>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</si>
  <si>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</si>
  <si>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</si>
  <si>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</si>
  <si>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</si>
  <si>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</si>
  <si>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</si>
  <si>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</si>
  <si>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</si>
  <si>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</si>
  <si>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</si>
  <si>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</si>
  <si>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</si>
  <si>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</si>
  <si>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</si>
  <si>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</si>
  <si>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</si>
  <si>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</si>
  <si>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</si>
  <si>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</si>
  <si>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</si>
  <si>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</si>
  <si>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</si>
  <si>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</si>
  <si>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</si>
  <si>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</si>
  <si>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</si>
  <si>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</si>
  <si>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</si>
  <si>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</si>
  <si>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</si>
  <si>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</si>
  <si>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</si>
  <si>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</si>
  <si>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</si>
  <si>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</si>
  <si>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</si>
  <si>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</si>
  <si>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</si>
  <si>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</si>
  <si>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</si>
  <si>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</si>
  <si>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</si>
  <si>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</si>
  <si>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</si>
  <si>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</si>
  <si>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</si>
  <si>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</si>
  <si>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</si>
  <si>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</si>
  <si>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</si>
  <si>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</si>
  <si>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</si>
  <si>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</si>
  <si>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</si>
  <si>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</si>
  <si>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</si>
  <si>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</si>
  <si>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</si>
  <si>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</si>
  <si>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</si>
  <si>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</si>
  <si>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</si>
  <si>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</si>
  <si>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</si>
  <si>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</si>
  <si>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</si>
  <si>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</si>
  <si>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</si>
  <si>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</si>
  <si>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</si>
  <si>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</si>
  <si>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</si>
  <si>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</si>
  <si>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</si>
  <si>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</si>
  <si>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</si>
  <si>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</si>
  <si>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</si>
  <si>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</si>
  <si>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</si>
  <si>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</si>
  <si>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</si>
  <si>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</si>
  <si>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</si>
  <si>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</si>
  <si>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</si>
  <si>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</si>
  <si>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</si>
  <si>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</si>
  <si>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</si>
  <si>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</si>
  <si>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</si>
  <si>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</si>
  <si>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</si>
  <si>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</si>
  <si>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</si>
  <si>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</si>
  <si>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</si>
  <si>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</si>
  <si>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</si>
  <si>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</si>
  <si>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</si>
  <si>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</si>
  <si>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</si>
  <si>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</si>
  <si>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</si>
  <si>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</si>
  <si>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</si>
  <si>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</si>
  <si>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</si>
  <si>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</si>
  <si>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</si>
  <si>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</si>
  <si>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</si>
  <si>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</si>
  <si>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</si>
  <si>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</si>
  <si>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</si>
  <si>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</si>
  <si>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</si>
  <si>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</si>
  <si>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</si>
  <si>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</si>
  <si>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</si>
  <si>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</si>
  <si>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</si>
  <si>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</si>
  <si>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</si>
  <si>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</si>
  <si>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</si>
  <si>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</si>
  <si>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</si>
  <si>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</si>
  <si>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</si>
  <si>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</si>
  <si>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</si>
  <si>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</si>
  <si>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</si>
  <si>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</si>
  <si>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</si>
  <si>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</si>
  <si>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</si>
  <si>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</si>
  <si>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</si>
  <si>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</si>
  <si>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</si>
  <si>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</si>
  <si>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</si>
  <si>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</si>
  <si>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</si>
  <si>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</si>
  <si>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</si>
  <si>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</si>
  <si>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</si>
  <si>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</si>
  <si>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</si>
  <si>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</si>
  <si>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</si>
  <si>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</si>
  <si>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</si>
  <si>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</si>
  <si>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</si>
  <si>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</si>
  <si>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</si>
  <si>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</si>
  <si>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</si>
  <si>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</si>
  <si>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</si>
  <si>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</si>
  <si>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</si>
  <si>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</si>
  <si>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</si>
  <si>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</si>
  <si>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</si>
  <si>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</si>
  <si>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</si>
  <si>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</si>
  <si>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</si>
  <si>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</si>
  <si>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</si>
  <si>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</si>
  <si>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</si>
  <si>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</si>
  <si>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</si>
  <si>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</si>
  <si>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</si>
  <si>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</si>
  <si>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</si>
  <si>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</si>
  <si>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</si>
  <si>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</si>
  <si>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</si>
  <si>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</si>
  <si>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</si>
  <si>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</si>
  <si>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</si>
  <si>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</si>
  <si>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</si>
  <si>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</si>
  <si>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</si>
  <si>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</si>
  <si>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</si>
  <si>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</si>
  <si>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</si>
  <si>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</si>
  <si>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</si>
  <si>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</si>
  <si>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</si>
  <si>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</si>
  <si>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</si>
  <si>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</si>
  <si>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</si>
  <si>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</si>
  <si>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</si>
  <si>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</si>
  <si>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</si>
  <si>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</si>
  <si>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</si>
  <si>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</si>
  <si>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</si>
  <si>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</si>
  <si>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</si>
  <si>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</si>
  <si>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</si>
  <si>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</si>
  <si>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</si>
  <si>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</si>
  <si>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</si>
  <si>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</si>
  <si>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</si>
  <si>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</si>
  <si>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</si>
  <si>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</si>
  <si>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</si>
  <si>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</si>
  <si>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</si>
  <si>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</si>
  <si>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</si>
  <si>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</si>
  <si>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</si>
  <si>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</si>
  <si>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</si>
  <si>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</si>
  <si>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</si>
  <si>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</si>
  <si>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</si>
  <si>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</si>
  <si>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</si>
  <si>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</si>
  <si>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</si>
  <si>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</si>
  <si>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</si>
  <si>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</si>
  <si>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</si>
  <si>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</si>
  <si>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</si>
  <si>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</si>
  <si>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</si>
  <si>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</si>
  <si>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</si>
  <si>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</si>
  <si>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</si>
  <si>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</si>
  <si>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</si>
  <si>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</si>
  <si>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</si>
  <si>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</si>
  <si>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</si>
  <si>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</si>
  <si>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</si>
  <si>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</si>
  <si>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</si>
  <si>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</si>
  <si>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</si>
  <si>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</si>
  <si>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</si>
  <si>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</si>
  <si>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</si>
  <si>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</si>
  <si>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</si>
  <si>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</si>
  <si>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</si>
  <si>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</si>
  <si>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</si>
  <si>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</si>
  <si>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</si>
  <si>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</si>
  <si>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</si>
  <si>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</si>
  <si>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</si>
  <si>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</si>
  <si>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</si>
  <si>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</si>
  <si>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</si>
  <si>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</si>
  <si>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</si>
  <si>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</si>
  <si>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</si>
  <si>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</si>
  <si>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</si>
  <si>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</si>
  <si>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</si>
  <si>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</si>
  <si>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</si>
  <si>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</si>
  <si>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</si>
  <si>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</si>
  <si>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</si>
  <si>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</si>
  <si>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</si>
  <si>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</si>
  <si>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</si>
  <si>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</si>
  <si>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</si>
  <si>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</si>
  <si>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</si>
  <si>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</si>
  <si>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</si>
  <si>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</si>
  <si>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</si>
  <si>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</si>
  <si>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</si>
  <si>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</si>
  <si>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</si>
  <si>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</si>
  <si>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</si>
  <si>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</si>
  <si>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</si>
  <si>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</si>
  <si>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</si>
  <si>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</si>
  <si>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</si>
  <si>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</si>
  <si>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</si>
  <si>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</si>
  <si>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</si>
  <si>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</si>
  <si>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</si>
  <si>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</si>
  <si>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</si>
  <si>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</si>
  <si>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</si>
  <si>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</si>
  <si>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</si>
  <si>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</si>
  <si>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</si>
  <si>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</si>
  <si>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</si>
  <si>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</si>
  <si>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</si>
  <si>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</si>
  <si>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</si>
  <si>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</si>
  <si>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</si>
  <si>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</si>
  <si>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</si>
  <si>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</si>
  <si>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</si>
  <si>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</si>
  <si>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</si>
  <si>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</si>
  <si>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</si>
  <si>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</si>
  <si>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</si>
  <si>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</si>
  <si>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</si>
  <si>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</si>
  <si>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</si>
  <si>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</si>
  <si>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</si>
  <si>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</si>
  <si>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</si>
  <si>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</si>
  <si>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</si>
  <si>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</si>
  <si>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</si>
  <si>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</si>
  <si>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</si>
  <si>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</si>
  <si>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</si>
  <si>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</si>
  <si>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</si>
  <si>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</si>
  <si>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</si>
  <si>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</si>
  <si>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</si>
  <si>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</si>
  <si>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</si>
  <si>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</si>
  <si>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</si>
  <si>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</si>
  <si>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</si>
  <si>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</si>
  <si>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</si>
  <si>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</si>
  <si>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</si>
  <si>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</si>
  <si>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</si>
  <si>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</si>
  <si>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</si>
  <si>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</si>
  <si>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</si>
  <si>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</si>
  <si>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</si>
  <si>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</si>
  <si>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</si>
  <si>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</si>
  <si>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</si>
  <si>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</si>
  <si>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</si>
  <si>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</si>
  <si>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</si>
  <si>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</si>
  <si>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</si>
  <si>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</si>
  <si>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</si>
  <si>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</si>
  <si>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</si>
  <si>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</si>
  <si>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</si>
  <si>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</si>
  <si>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</si>
  <si>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</si>
  <si>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</si>
  <si>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</si>
  <si>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</si>
  <si>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</si>
  <si>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</si>
  <si>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</si>
  <si>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</si>
  <si>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</si>
  <si>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</si>
  <si>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</si>
  <si>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</si>
  <si>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</si>
  <si>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</si>
  <si>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</si>
  <si>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</si>
  <si>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</si>
  <si>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</si>
  <si>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</si>
  <si>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</si>
  <si>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</si>
  <si>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</si>
  <si>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</si>
  <si>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</si>
  <si>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</si>
  <si>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</si>
  <si>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</si>
  <si>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</si>
  <si>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</si>
  <si>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</si>
  <si>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</si>
  <si>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</si>
  <si>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</si>
  <si>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</si>
  <si>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</si>
  <si>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</si>
  <si>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</si>
  <si>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</si>
  <si>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</si>
  <si>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</si>
  <si>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</si>
  <si>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</si>
  <si>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</si>
  <si>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</si>
  <si>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</si>
  <si>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</si>
  <si>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</si>
  <si>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</si>
  <si>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</si>
  <si>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</si>
  <si>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</si>
  <si>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</si>
  <si>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</si>
  <si>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</si>
  <si>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</si>
  <si>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</si>
  <si>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</si>
  <si>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</si>
  <si>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</si>
  <si>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</si>
  <si>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</si>
  <si>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</si>
  <si>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</si>
  <si>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</si>
  <si>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</si>
  <si>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</si>
  <si>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</si>
  <si>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</si>
  <si>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</si>
  <si>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</si>
  <si>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</si>
  <si>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</si>
  <si>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</si>
  <si>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</si>
  <si>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</si>
  <si>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</si>
  <si>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</si>
  <si>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</si>
  <si>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</si>
  <si>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</si>
  <si>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</si>
  <si>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</si>
  <si>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</si>
  <si>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</si>
  <si>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</si>
  <si>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</si>
  <si>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</si>
  <si>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</si>
  <si>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</si>
  <si>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</si>
  <si>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</si>
  <si>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</si>
  <si>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</si>
  <si>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</si>
  <si>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</si>
  <si>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</si>
  <si>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</si>
  <si>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</si>
  <si>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</si>
  <si>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</si>
  <si>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</si>
  <si>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</si>
  <si>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</si>
  <si>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</si>
  <si>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</si>
  <si>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</si>
  <si>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</si>
  <si>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</si>
  <si>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</si>
  <si>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</si>
  <si>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</si>
  <si>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</si>
  <si>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</si>
  <si>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</si>
  <si>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</si>
  <si>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SERVIÇOS PRELIMINARES</t>
  </si>
  <si>
    <t>PLACA DE OBRA (PARA CONSTRUCAO CIVIL) EM CHAPA GALVANIZADA *N. 22*, ADESIVADA, DE *2,4 X 1,2* M (SEM POSTES PARA FIXACAO)</t>
  </si>
  <si>
    <t>ADMINISTRAÇÃO LOCAL</t>
  </si>
  <si>
    <t>FUNDAÇÕES</t>
  </si>
  <si>
    <t>ESCAVAÇÃO MANUAL PARA BLOCO DE COROAMENTO OU SAPATA (SEM ESCAVAÇÃO PARA COLOCAÇÃO DE FÔRMAS). AF_06/2017</t>
  </si>
  <si>
    <t>LASTRO COM MATERIAL GRANULAR (PEDRA BRITADA N.1 E PEDRA BRITADA N.2), APLICADO EM PISOS OU LAJES SOBRE SOLO, ESPESSURA DE *10 CM*. AF_07/2019</t>
  </si>
  <si>
    <t>ARMAÇÃO DE BLOCO, VIGA BALDRAME OU SAPATA UTILIZANDO AÇO CA-50 DE 12,5 MM - MONTAGEM. AF_06/2017</t>
  </si>
  <si>
    <t>ARMAÇÃO DE BLOCO, VIGA BALDRAME OU SAPATA UTILIZANDO AÇO CA-50 DE 10 MM - MONTAGEM. AF_06/2017</t>
  </si>
  <si>
    <t>ARMAÇÃO DE BLOCO, VIGA BALDRAME E SAPATA UTILIZANDO AÇO CA-60 DE 5 MM - MONTAGEM. AF_06/2017</t>
  </si>
  <si>
    <t>CORTE E DOBRA DE AÇO CA-50, DIÂMETRO DE 6,3 MM. AF_06/2022</t>
  </si>
  <si>
    <t>ACO CA-60, 4,2 MM OU 5,0 MM, DOBRADO E CORTADO</t>
  </si>
  <si>
    <t>CONCRETAGEM DE SAPATAS, FCK 30 MPA, COM USO DE JERICA  LANÇAMENTO, ADENSAMENTO E ACABAMENTO. AF_06/2017</t>
  </si>
  <si>
    <t>ANCORAGEM PARAFUSO _ TIPO 2 (REF.: 100765)</t>
  </si>
  <si>
    <t>LOCAÇÃO DE PONTO PARA REFERÊNCIA TOPOGRÁFICA. AF_10/2018</t>
  </si>
  <si>
    <t>PÓRTICO DE CONCRETO COM ALVENARIA APARENTE</t>
  </si>
  <si>
    <t>ALVENARIA DE TIJOLO CERÂMICO MACIÇO APARENTE 6,5X10X20 (LXAXC) SEMELHANTE AO PÓRTICO EXISTENTE COM APLICAÇÃO DE PRODUTO A BASE DE SILICONE PARA NÃO MANCHAR OS TIJOLOS NA EXECUÇÃO (REF.: 101159)</t>
  </si>
  <si>
    <t>MONTAGEM E DESMONTAGEM DE FÔRMA DE VIGA, ESCORAMENTO COM PONTALETE DE MADEIRA, PÉ-DIREITO SIMPLES, EM MADEIRA SERRADA, 1 UTILIZAÇÃO. AF_09/2020</t>
  </si>
  <si>
    <t>LANÇAMENTO COM USO DE BALDES, ADENSAMENTO E ACABAMENTO DE CONCRETO EM ESTRUTURAS. AF_02/2022</t>
  </si>
  <si>
    <t>CONCRETO FCK = 30MPA, TRAÇO 1:2,1:2,5 (EM MASSA SECA DE CIMENTO/ AREIA MÉDIA/ BRITA 1) - PREPARO MECÂNICO COM BETONEIRA 400 L. AF_05/2021</t>
  </si>
  <si>
    <t>TELA DE ACO SOLDADA NERVURADA, CA-60, Q-92, (1,48 KG/M2), DIAMETRO DO FIO = 4,2 MM, LARGURA = 2,45 X 60 M DE COMPRIMENTO, ESPACAMENTO DA MALHA = 15 X 15 CM</t>
  </si>
  <si>
    <t>FABRICAÇÃO DE FÔRMA PARA LAJES, EM MADEIRA SERRADA, E=25 MM. AF_09/2020</t>
  </si>
  <si>
    <t>ARMAÇÃO DE PILAR OU VIGA DE ESTRUTURA CONVENCIONAL DE CONCRETO ARMADO UTILIZANDO AÇO CA-50 DE 10,0 MM - MONTAGEM. AF_06/2022</t>
  </si>
  <si>
    <t>ARMAÇÃO DE PILAR OU VIGA DE ESTRUTURA CONVENCIONAL DE CONCRETO ARMADO UTILIZANDO AÇO CA-50 DE 8,0 MM - MONTAGEM. AF_06/2022</t>
  </si>
  <si>
    <t>ARMAÇÃO DE PILAR OU VIGA DE ESTRUTURA CONVENCIONAL DE CONCRETO ARMADO UTILIZANDO AÇO CA-50 DE 6,3 MM - MONTAGEM. AF_06/2022</t>
  </si>
  <si>
    <t>ARMAÇÃO DE PILAR OU VIGA DE ESTRUTURA CONVENCIONAL DE CONCRETO ARMADO UTILIZANDO AÇO CA-60 DE 5,0 MM - MONTAGEM. AF_06/2022</t>
  </si>
  <si>
    <t>ARMAÇÃO DE PILAR OU VIGA DE ESTRUTURA CONVENCIONAL DE CONCRETO ARMADO UTILIZANDO AÇO CA-50 DE 12,5 MM - MONTAGEM. AF_06/2022</t>
  </si>
  <si>
    <t>FABRICAÇÃO DE FÔRMA PARA PILARES E ESTRUTURAS SIMILARES, EM MADEIRA SERRADA, E=25 MM. AF_09/2020</t>
  </si>
  <si>
    <t>PÓRTICO METÁLICO</t>
  </si>
  <si>
    <t>PILAR METÁLICO PERFIL LAMINADO OU SOLDADO EM AÇO ESTRUTURAL, COM CONEXÕES SOLDADAS, INCLUSOS MÃO DE OBRA, TRANSPORTE E IÇAMENTO UTILIZANDO GUINDASTE - FORNECIMENTO E INSTALAÇÃO. AF_01/2020_PA</t>
  </si>
  <si>
    <t>ANCORAGEM PARAFUSO _ TIPO 01 (REF.: 100765)</t>
  </si>
  <si>
    <t>TERÇAMENTO METÁLICO</t>
  </si>
  <si>
    <t>VIGA METÁLICA EM PERFIL LAMINADO OU SOLDADO EM AÇO ESTRUTURAL, COM CONEXÕES SOLDADAS, INCLUSOS MÃO DE OBRA, TRANSPORTE E IÇAMENTO UTILIZANDO GUINDASTE - FORNECIMENTO E INSTALAÇÃO. AF_01/2020_PA</t>
  </si>
  <si>
    <t>PINTURA</t>
  </si>
  <si>
    <t>PINTURA COM TINTA ALQUÍDICA DE ACABAMENTO (ESMALTE SINTÉTICO FOSCO) PULVERIZADA SOBRE PERFIL METÁLICO EXECUTADO EM FÁBRICA (POR DEMÃO). AF_01/2020_PE</t>
  </si>
  <si>
    <t>COBERTURA</t>
  </si>
  <si>
    <t>VIDRO LAMINADO DE PROTEÇÃO SOLAR, NEUTRO, COR CINZA, 10 MM (4+6) (REF.: 102181 E 94449) - FORNECIMENTO E INSTALAÇÃO, INCLUINDO PERFIS DE ALUMÍNIO E ACESSÓRIOS</t>
  </si>
  <si>
    <t>PAVIMENTAÇÃO</t>
  </si>
  <si>
    <t>CALÇADA DE BASALTO SERRADO (REF.: 101090)</t>
  </si>
  <si>
    <t>EXECUÇÃO DE PISO EM BASALTO, COM REAPROVEITAMENTO DAS PEDRAS EXISTENTES QUE SERÃO REMOVIDAS</t>
  </si>
  <si>
    <t>REMOÇÃO DE PISO DE BASALTO COM REAPROVEITAMENTO DAS PEDRAS (REF.: 97639)</t>
  </si>
  <si>
    <t>COMPLEMENTAÇÕES FINAIS</t>
  </si>
  <si>
    <t>PLACA DE INAUGURACAO METALICA, *40* CM X *60* CM</t>
  </si>
  <si>
    <t>ELETROCALHA LISA OU PERFURADA EM AÇO GALVANIZADO, LARGURA 10MM E ALTURA 50MM, INCLUSIVE EMENDA E FIXAÇÃO - FORNECIMENTO E INSTALAÇÃO. (REF.: 97237)</t>
  </si>
  <si>
    <t>CUMEEIRA EM AÇO COM PINTURA EPOXI PRETA, SEÇÃO DE 30 CM (REF.: SINAPI 100327)</t>
  </si>
  <si>
    <t>ELETRODUTO FLEXÍVEL CORRUGADO REFORÇADO, PVC, DN 20 MM (1/2"), PARA CIRCUITOS TERMINAIS, INSTALADO EM PAREDE - FORNECIMENTO E INSTALAÇÃO. AF_03/2023</t>
  </si>
  <si>
    <t>CAIXA RETANGULAR 4" X 2" MÉDIA (1,30 M DO PISO), PVC, INSTALADA EM PAREDE - FORNECIMENTO E INSTALAÇÃO. AF_03/2023</t>
  </si>
  <si>
    <t>Un</t>
  </si>
  <si>
    <t>1.1</t>
  </si>
  <si>
    <t>3.3</t>
  </si>
  <si>
    <t>4.4</t>
  </si>
  <si>
    <t>2.1</t>
  </si>
  <si>
    <t>3.1</t>
  </si>
  <si>
    <t>4.1</t>
  </si>
  <si>
    <t>5.1</t>
  </si>
  <si>
    <t>6.1</t>
  </si>
  <si>
    <t>7.1</t>
  </si>
  <si>
    <t>8.1</t>
  </si>
  <si>
    <t>3.2</t>
  </si>
  <si>
    <t>3.4</t>
  </si>
  <si>
    <t>3.5</t>
  </si>
  <si>
    <t>3.6</t>
  </si>
  <si>
    <t>3.7</t>
  </si>
  <si>
    <t>3.8</t>
  </si>
  <si>
    <t>3.9</t>
  </si>
  <si>
    <t>3.10</t>
  </si>
  <si>
    <t>4.2</t>
  </si>
  <si>
    <t>4.3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</si>
  <si>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</si>
  <si>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</si>
  <si>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</si>
  <si>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</si>
  <si>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</si>
  <si>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</si>
  <si>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</si>
  <si>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</si>
  <si>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</si>
  <si>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</si>
  <si>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</si>
  <si>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</si>
  <si>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</si>
  <si>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5.2</t>
  </si>
  <si>
    <t>9.1</t>
  </si>
  <si>
    <t>9.2</t>
  </si>
  <si>
    <t>9.3</t>
  </si>
  <si>
    <t>10.1</t>
  </si>
  <si>
    <t>10.2</t>
  </si>
  <si>
    <t>10.3</t>
  </si>
  <si>
    <t>10.4</t>
  </si>
  <si>
    <t>10.5</t>
  </si>
  <si>
    <t>CONSTRUÇÃO DE INFRAESTRUTURA URBANA DE ACESSO À PRAÇA DON FORTUNATTI ODORIZZI</t>
  </si>
  <si>
    <t>PREFEITURA DE COTIPORA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</si>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</sst>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0"/>
      <color rgb="FF33333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8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1" fillId="0" borderId="0" xfId="0" applyFont="1"/>
    <xf numFmtId="0" fontId="11" fillId="0" borderId="1" xfId="0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/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168" fontId="3" fillId="0" borderId="1" xfId="0" applyNumberFormat="1" applyFont="1" applyBorder="1" applyProtection="1">
      <protection locked="0"/>
    </xf>
    <xf numFmtId="4" fontId="3" fillId="3" borderId="1" xfId="0" applyNumberFormat="1" applyFont="1" applyFill="1" applyBorder="1"/>
    <xf numFmtId="10" fontId="11" fillId="0" borderId="1" xfId="48" applyNumberFormat="1" applyFont="1" applyBorder="1" applyProtection="1">
      <protection locked="0"/>
    </xf>
    <xf numFmtId="0" fontId="11" fillId="3" borderId="1" xfId="0" applyFont="1" applyFill="1" applyBorder="1" applyAlignment="1">
      <alignment wrapText="1"/>
    </xf>
    <xf numFmtId="0" fontId="11" fillId="0" borderId="0" xfId="0" applyFont="1" applyProtection="1">
      <protection locked="0"/>
    </xf>
    <xf numFmtId="1" fontId="11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C7" sqref="C7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35" t="s">
        <v>3752</v>
      </c>
      <c r="B1" s="136"/>
      <c r="C1" s="136"/>
      <c r="D1" s="136"/>
      <c r="E1" s="136"/>
      <c r="F1" s="136"/>
      <c r="G1" s="137"/>
    </row>
    <row r="2" spans="1:8" s="59" customFormat="1" ht="15.75" thickBot="1" x14ac:dyDescent="0.3">
      <c r="A2" s="15" t="s">
        <v>161</v>
      </c>
      <c r="B2" s="141" t="s">
        <v>7</v>
      </c>
      <c r="C2" s="141"/>
      <c r="D2" s="50" t="s">
        <v>162</v>
      </c>
      <c r="E2" s="70">
        <v>4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42" t="s">
        <v>4115</v>
      </c>
      <c r="C3" s="142"/>
      <c r="D3" s="142"/>
      <c r="E3" s="142"/>
      <c r="F3" s="142"/>
      <c r="G3" s="143"/>
    </row>
    <row r="4" spans="1:8" s="59" customFormat="1" ht="15.75" thickBot="1" x14ac:dyDescent="0.3">
      <c r="A4" s="15" t="s">
        <v>175</v>
      </c>
      <c r="B4" s="144" t="s">
        <v>4116</v>
      </c>
      <c r="C4" s="144"/>
      <c r="D4" s="144"/>
      <c r="E4" s="145"/>
      <c r="F4" s="22" t="s">
        <v>179</v>
      </c>
      <c r="G4" s="78" t="s">
        <v>4117</v>
      </c>
    </row>
    <row r="5" spans="1:8" s="59" customFormat="1" ht="15.75" thickBot="1" x14ac:dyDescent="0.3">
      <c r="A5" s="15" t="s">
        <v>3785</v>
      </c>
      <c r="B5" s="80" t="s">
        <v>170</v>
      </c>
      <c r="C5" s="15" t="s">
        <v>3956</v>
      </c>
      <c r="D5" s="15"/>
      <c r="E5" s="15"/>
      <c r="F5" s="146"/>
      <c r="G5" s="147"/>
    </row>
    <row r="6" spans="1:8" s="61" customFormat="1" ht="15.75" thickBot="1" x14ac:dyDescent="0.3">
      <c r="A6" s="15" t="s">
        <v>155</v>
      </c>
      <c r="B6" s="51">
        <f>'Orçamento-base'!C6</f>
        <v>591347.78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3747</v>
      </c>
      <c r="B8" s="58">
        <f>COUNT('Orçamento-base'!B12:B39951)</f>
        <v>42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3933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2"/>
      <c r="H10" s="60"/>
    </row>
    <row r="11" spans="1:8" ht="13.5" customHeight="1" x14ac:dyDescent="0.25">
      <c r="A11" s="138" t="s">
        <v>3750</v>
      </c>
      <c r="B11" s="139" t="s">
        <v>3751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38"/>
      <c r="B12" s="140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8576"/>
  <sheetViews>
    <sheetView tabSelected="1" zoomScaleNormal="100" workbookViewId="0">
      <selection activeCell="D60" sqref="D60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customWidth="1"/>
    <col min="5" max="5" width="10.85546875" style="40" customWidth="1"/>
    <col min="6" max="6" width="11" style="69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customWidth="1"/>
    <col min="13" max="13" width="12.7109375" style="100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52" t="s">
        <v>3676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55" t="str">
        <f>IF(Identificação!B2=0,"",Identificação!B2)</f>
        <v>Tomada de Preços</v>
      </c>
      <c r="D2" s="155"/>
      <c r="E2" s="155"/>
      <c r="F2" s="155"/>
      <c r="G2" s="155"/>
      <c r="H2" s="37" t="s">
        <v>151</v>
      </c>
      <c r="I2" s="38">
        <f>IF(Identificação!E2=0,"",Identificação!E2)</f>
        <v>4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61" t="s">
        <v>153</v>
      </c>
      <c r="B3" s="162"/>
      <c r="C3" s="163" t="str">
        <f>IF(Identificação!B3=0,"",Identificação!B3)</f>
        <v>CONSTRUÇÃO DE INFRAESTRUTURA URBANA DE ACESSO À PRAÇA DON FORTUNATTI ODORIZZI</v>
      </c>
      <c r="D3" s="163"/>
      <c r="E3" s="163"/>
      <c r="F3" s="163"/>
      <c r="G3" s="163"/>
      <c r="H3" s="163"/>
      <c r="I3" s="163"/>
      <c r="J3" s="163"/>
      <c r="K3" s="164"/>
      <c r="L3" s="94"/>
      <c r="M3" s="94"/>
    </row>
    <row r="4" spans="1:18" s="27" customFormat="1" ht="15.75" thickBot="1" x14ac:dyDescent="0.3">
      <c r="A4" s="15" t="s">
        <v>176</v>
      </c>
      <c r="B4" s="22"/>
      <c r="C4" s="157" t="str">
        <f>IF(Identificação!B4=0,"",Identificação!B4)</f>
        <v>PREFEITURA DE COTIPORA</v>
      </c>
      <c r="D4" s="157"/>
      <c r="E4" s="157"/>
      <c r="F4" s="157"/>
      <c r="G4" s="157"/>
      <c r="H4" s="157"/>
      <c r="I4" s="157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57" t="str">
        <f>IF(Identificação!B5=0,"",Identificação!B5)</f>
        <v>Obras e Serviços de Engenharia</v>
      </c>
      <c r="D5" s="157"/>
      <c r="E5" s="157"/>
      <c r="F5" s="157"/>
      <c r="G5" s="158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3762</v>
      </c>
      <c r="B6" s="13"/>
      <c r="C6" s="159">
        <f>SUMIFS(K12:K39953,B12:B39953,"&gt;0",K12:K39953,"&lt;&gt;0")</f>
        <v>591347.78</v>
      </c>
      <c r="D6" s="159"/>
      <c r="E6" s="159"/>
      <c r="F6" s="159"/>
      <c r="G6" s="160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3932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6"/>
      <c r="M9" s="96"/>
      <c r="R9" s="27"/>
    </row>
    <row r="10" spans="1:18" customFormat="1" ht="15" customHeight="1" x14ac:dyDescent="0.25">
      <c r="A10" s="172" t="s">
        <v>3761</v>
      </c>
      <c r="B10" s="172" t="s">
        <v>3759</v>
      </c>
      <c r="C10" s="172" t="s">
        <v>3760</v>
      </c>
      <c r="D10" s="148" t="s">
        <v>3675</v>
      </c>
      <c r="E10" s="174" t="s">
        <v>168</v>
      </c>
      <c r="F10" s="150" t="s">
        <v>3674</v>
      </c>
      <c r="G10" s="148" t="s">
        <v>156</v>
      </c>
      <c r="H10" s="169" t="s">
        <v>165</v>
      </c>
      <c r="I10" s="170"/>
      <c r="J10" s="170"/>
      <c r="K10" s="170"/>
      <c r="L10" s="170"/>
      <c r="M10" s="171"/>
      <c r="N10" s="165" t="s">
        <v>177</v>
      </c>
      <c r="O10" s="166"/>
      <c r="P10" s="167" t="s">
        <v>178</v>
      </c>
      <c r="Q10" s="168"/>
      <c r="R10" s="156" t="s">
        <v>3678</v>
      </c>
    </row>
    <row r="11" spans="1:18" customFormat="1" ht="45" x14ac:dyDescent="0.25">
      <c r="A11" s="173"/>
      <c r="B11" s="173"/>
      <c r="C11" s="173"/>
      <c r="D11" s="149"/>
      <c r="E11" s="175"/>
      <c r="F11" s="151"/>
      <c r="G11" s="149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56"/>
    </row>
    <row r="12" spans="1:18" s="131" customFormat="1" x14ac:dyDescent="0.25">
      <c r="A12" s="122"/>
      <c r="B12" s="123" t="str">
        <f>IF(AND(G12&lt;&gt;"",H12&gt;0,I12&lt;&gt;"",J12&lt;&gt;0,K12&lt;&gt;0),COUNT($B$11:B11)+1,"")</f>
        <v/>
      </c>
      <c r="C12" s="124">
        <v>1</v>
      </c>
      <c r="D12" s="125"/>
      <c r="E12" s="122"/>
      <c r="F12" s="126"/>
      <c r="G12" s="120" t="s">
        <v>4026</v>
      </c>
      <c r="H12" s="127"/>
      <c r="I12" s="122"/>
      <c r="J12" s="127"/>
      <c r="K12" s="128" t="str">
        <f>IFERROR(IF(H12*J12&lt;&gt;0,ROUND(ROUND(H12,4)*ROUND(J12,4),2),""),"")</f>
        <v/>
      </c>
      <c r="L12" s="129"/>
      <c r="M12" s="129"/>
      <c r="N12" s="124"/>
      <c r="O12" s="130" t="str">
        <f ca="1">IF(N12="","", INDIRECT("base!"&amp;ADDRESS(MATCH(N12,base!$C$2:'base'!$C$133,0)+1,4,4)))</f>
        <v/>
      </c>
      <c r="P12" s="120"/>
      <c r="Q12" s="130" t="str">
        <f ca="1">IF(P12="","", INDIRECT("base!"&amp;ADDRESS(MATCH(CONCATENATE(N12,"|",P12),base!$G$2:'base'!$G$1817,0)+1,6,4)))</f>
        <v/>
      </c>
      <c r="R12" s="120"/>
    </row>
    <row r="13" spans="1:18" ht="45" x14ac:dyDescent="0.25">
      <c r="A13" s="47"/>
      <c r="B13" s="56">
        <f>IF(AND(G13&lt;&gt;"",H13&gt;0,I13&lt;&gt;"",J13&lt;&gt;0,K13&lt;&gt;0),COUNT($B$11:B12)+1,"")</f>
        <v>1</v>
      </c>
      <c r="C13" s="34" t="s">
        <v>4073</v>
      </c>
      <c r="D13" s="91" t="s">
        <v>3776</v>
      </c>
      <c r="E13" s="47">
        <v>4813</v>
      </c>
      <c r="F13" s="68">
        <v>44986</v>
      </c>
      <c r="G13" s="41" t="s">
        <v>4027</v>
      </c>
      <c r="H13" s="114">
        <v>4.5</v>
      </c>
      <c r="I13" s="47" t="s">
        <v>3695</v>
      </c>
      <c r="J13" s="114">
        <v>345.46</v>
      </c>
      <c r="K13" s="54">
        <f>IFERROR(IF(H13*J13&lt;&gt;0,ROUND(ROUND(H13,4)*ROUND(J13,4),2),""),"")</f>
        <v>1554.57</v>
      </c>
      <c r="L13" s="98">
        <v>0.25619999999999998</v>
      </c>
      <c r="M13" s="98">
        <v>0.83340000000000003</v>
      </c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s="131" customFormat="1" x14ac:dyDescent="0.25">
      <c r="A14" s="122"/>
      <c r="B14" s="132" t="str">
        <f>IF(AND(G14&lt;&gt;"",H14&gt;0,I14&lt;&gt;"",J14&lt;&gt;0,K14&lt;&gt;0),COUNT($B$11:B13)+1,"")</f>
        <v/>
      </c>
      <c r="C14" s="124">
        <v>2</v>
      </c>
      <c r="D14" s="125"/>
      <c r="E14" s="122"/>
      <c r="F14" s="126"/>
      <c r="G14" s="120" t="s">
        <v>4028</v>
      </c>
      <c r="H14" s="127"/>
      <c r="I14" s="122"/>
      <c r="J14" s="127"/>
      <c r="K14" s="133" t="str">
        <f>IFERROR(IF(H14*J14&lt;&gt;0,ROUND(ROUND(H14,4)*ROUND(J14,4),2),""),"")</f>
        <v/>
      </c>
      <c r="L14" s="129"/>
      <c r="M14" s="129"/>
      <c r="N14" s="124"/>
      <c r="O14" s="134" t="str">
        <f ca="1">IF(N14="","", INDIRECT("base!"&amp;ADDRESS(MATCH(N14,base!$C$2:'base'!$C$133,0)+1,4,4)))</f>
        <v/>
      </c>
      <c r="P14" s="120"/>
      <c r="Q14" s="134" t="str">
        <f ca="1">IF(P14="","", INDIRECT("base!"&amp;ADDRESS(MATCH(CONCATENATE(N14,"|",P14),base!$G$2:'base'!$G$1817,0)+1,6,4)))</f>
        <v/>
      </c>
      <c r="R14" s="120"/>
    </row>
    <row r="15" spans="1:18" ht="30" x14ac:dyDescent="0.25">
      <c r="A15" s="47"/>
      <c r="B15" s="117">
        <f>IF(AND(G15&lt;&gt;"",H15&gt;0,I15&lt;&gt;"",J15&lt;&gt;0,K15&lt;&gt;0),COUNT($B$11:B14)+1,"")</f>
        <v>2</v>
      </c>
      <c r="C15" s="34" t="s">
        <v>4076</v>
      </c>
      <c r="D15" s="121" t="s">
        <v>3800</v>
      </c>
      <c r="E15" s="47">
        <v>1</v>
      </c>
      <c r="F15" s="68">
        <v>44986</v>
      </c>
      <c r="G15" s="119" t="s">
        <v>4028</v>
      </c>
      <c r="H15" s="114">
        <v>3</v>
      </c>
      <c r="I15" s="47" t="s">
        <v>3766</v>
      </c>
      <c r="J15" s="114">
        <v>3019.2</v>
      </c>
      <c r="K15" s="106">
        <f t="shared" ref="K15:K78" si="0">IFERROR(IF(H15*J15&lt;&gt;0,ROUND(ROUND(H15,4)*ROUND(J15,4),2),""),"")</f>
        <v>9057.6</v>
      </c>
      <c r="L15" s="98">
        <v>0.25619999999999998</v>
      </c>
      <c r="M15" s="98">
        <v>0.83340000000000003</v>
      </c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s="131" customFormat="1" x14ac:dyDescent="0.25">
      <c r="A16" s="122"/>
      <c r="B16" s="132" t="str">
        <f>IF(AND(G16&lt;&gt;"",H16&gt;0,I16&lt;&gt;"",J16&lt;&gt;0,K16&lt;&gt;0),COUNT($B$11:B15)+1,"")</f>
        <v/>
      </c>
      <c r="C16" s="124">
        <v>3</v>
      </c>
      <c r="D16" s="125"/>
      <c r="E16" s="122"/>
      <c r="F16" s="126"/>
      <c r="G16" s="120" t="s">
        <v>4029</v>
      </c>
      <c r="H16" s="127"/>
      <c r="I16" s="122"/>
      <c r="J16" s="127"/>
      <c r="K16" s="133" t="str">
        <f t="shared" si="0"/>
        <v/>
      </c>
      <c r="L16" s="129"/>
      <c r="M16" s="129"/>
      <c r="N16" s="124"/>
      <c r="O16" s="134" t="str">
        <f ca="1">IF(N16="","", INDIRECT("base!"&amp;ADDRESS(MATCH(N16,base!$C$2:'base'!$C$133,0)+1,4,4)))</f>
        <v/>
      </c>
      <c r="P16" s="120"/>
      <c r="Q16" s="134" t="str">
        <f ca="1">IF(P16="","", INDIRECT("base!"&amp;ADDRESS(MATCH(CONCATENATE(N16,"|",P16),base!$G$2:'base'!$G$1817,0)+1,6,4)))</f>
        <v/>
      </c>
      <c r="R16" s="120"/>
    </row>
    <row r="17" spans="1:18" ht="45" x14ac:dyDescent="0.25">
      <c r="A17" s="47"/>
      <c r="B17" s="117">
        <f>IF(AND(G17&lt;&gt;"",H17&gt;0,I17&lt;&gt;"",J17&lt;&gt;0,K17&lt;&gt;0),COUNT($B$11:B16)+1,"")</f>
        <v>3</v>
      </c>
      <c r="C17" s="34" t="s">
        <v>4077</v>
      </c>
      <c r="D17" s="91" t="s">
        <v>3776</v>
      </c>
      <c r="E17" s="47">
        <v>96522</v>
      </c>
      <c r="F17" s="68">
        <v>44986</v>
      </c>
      <c r="G17" s="41" t="s">
        <v>4030</v>
      </c>
      <c r="H17" s="114">
        <v>7.19</v>
      </c>
      <c r="I17" s="47" t="s">
        <v>3696</v>
      </c>
      <c r="J17" s="114">
        <v>167.65</v>
      </c>
      <c r="K17" s="106">
        <f t="shared" si="0"/>
        <v>1205.4000000000001</v>
      </c>
      <c r="L17" s="98">
        <v>0.25619999999999998</v>
      </c>
      <c r="M17" s="98">
        <v>0.83340000000000003</v>
      </c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45" x14ac:dyDescent="0.25">
      <c r="A18" s="47"/>
      <c r="B18" s="117">
        <f>IF(AND(G18&lt;&gt;"",H18&gt;0,I18&lt;&gt;"",J18&lt;&gt;0,K18&lt;&gt;0),COUNT($B$11:B17)+1,"")</f>
        <v>4</v>
      </c>
      <c r="C18" s="34" t="s">
        <v>4083</v>
      </c>
      <c r="D18" s="91" t="s">
        <v>3776</v>
      </c>
      <c r="E18" s="47">
        <v>100324</v>
      </c>
      <c r="F18" s="68">
        <v>44986</v>
      </c>
      <c r="G18" s="41" t="s">
        <v>4031</v>
      </c>
      <c r="H18" s="114">
        <v>0.72</v>
      </c>
      <c r="I18" s="47" t="s">
        <v>3696</v>
      </c>
      <c r="J18" s="114">
        <v>141.02000000000001</v>
      </c>
      <c r="K18" s="106">
        <f t="shared" si="0"/>
        <v>101.53</v>
      </c>
      <c r="L18" s="98">
        <v>0.25619999999999998</v>
      </c>
      <c r="M18" s="98">
        <v>0.83340000000000003</v>
      </c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ht="45" x14ac:dyDescent="0.25">
      <c r="A19" s="47"/>
      <c r="B19" s="117">
        <f>IF(AND(G19&lt;&gt;"",H19&gt;0,I19&lt;&gt;"",J19&lt;&gt;0,K19&lt;&gt;0),COUNT($B$11:B18)+1,"")</f>
        <v>5</v>
      </c>
      <c r="C19" s="34" t="s">
        <v>4074</v>
      </c>
      <c r="D19" s="91" t="s">
        <v>3776</v>
      </c>
      <c r="E19" s="47">
        <v>96547</v>
      </c>
      <c r="F19" s="68">
        <v>44986</v>
      </c>
      <c r="G19" s="41" t="s">
        <v>4032</v>
      </c>
      <c r="H19" s="114">
        <v>21.4</v>
      </c>
      <c r="I19" s="47" t="s">
        <v>3700</v>
      </c>
      <c r="J19" s="114">
        <v>14.07</v>
      </c>
      <c r="K19" s="106">
        <f t="shared" si="0"/>
        <v>301.10000000000002</v>
      </c>
      <c r="L19" s="98">
        <v>0.25619999999999998</v>
      </c>
      <c r="M19" s="98">
        <v>0.83340000000000003</v>
      </c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ht="45" x14ac:dyDescent="0.25">
      <c r="A20" s="47"/>
      <c r="B20" s="117">
        <f>IF(AND(G20&lt;&gt;"",H20&gt;0,I20&lt;&gt;"",J20&lt;&gt;0,K20&lt;&gt;0),COUNT($B$11:B19)+1,"")</f>
        <v>6</v>
      </c>
      <c r="C20" s="34" t="s">
        <v>4084</v>
      </c>
      <c r="D20" s="91" t="s">
        <v>3776</v>
      </c>
      <c r="E20" s="47">
        <v>96546</v>
      </c>
      <c r="F20" s="68">
        <v>44986</v>
      </c>
      <c r="G20" s="41" t="s">
        <v>4033</v>
      </c>
      <c r="H20" s="114">
        <v>12.4</v>
      </c>
      <c r="I20" s="47" t="s">
        <v>3700</v>
      </c>
      <c r="J20" s="114">
        <v>16.64</v>
      </c>
      <c r="K20" s="106">
        <f t="shared" si="0"/>
        <v>206.34</v>
      </c>
      <c r="L20" s="98">
        <v>0.25619999999999998</v>
      </c>
      <c r="M20" s="98">
        <v>0.83340000000000003</v>
      </c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ht="45" x14ac:dyDescent="0.25">
      <c r="A21" s="47"/>
      <c r="B21" s="117">
        <f>IF(AND(G21&lt;&gt;"",H21&gt;0,I21&lt;&gt;"",J21&lt;&gt;0,K21&lt;&gt;0),COUNT($B$11:B20)+1,"")</f>
        <v>7</v>
      </c>
      <c r="C21" s="34" t="s">
        <v>4085</v>
      </c>
      <c r="D21" s="91" t="s">
        <v>3776</v>
      </c>
      <c r="E21" s="47">
        <v>96543</v>
      </c>
      <c r="F21" s="68">
        <v>44986</v>
      </c>
      <c r="G21" s="41" t="s">
        <v>4034</v>
      </c>
      <c r="H21" s="114">
        <v>89.6</v>
      </c>
      <c r="I21" s="47" t="s">
        <v>3700</v>
      </c>
      <c r="J21" s="114">
        <v>21.31</v>
      </c>
      <c r="K21" s="106">
        <f t="shared" si="0"/>
        <v>1909.38</v>
      </c>
      <c r="L21" s="98">
        <v>0.25619999999999998</v>
      </c>
      <c r="M21" s="98">
        <v>0.83340000000000003</v>
      </c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ht="30" x14ac:dyDescent="0.25">
      <c r="A22" s="47"/>
      <c r="B22" s="117">
        <f>IF(AND(G22&lt;&gt;"",H22&gt;0,I22&lt;&gt;"",J22&lt;&gt;0,K22&lt;&gt;0),COUNT($B$11:B21)+1,"")</f>
        <v>8</v>
      </c>
      <c r="C22" s="34" t="s">
        <v>4086</v>
      </c>
      <c r="D22" s="91" t="s">
        <v>3776</v>
      </c>
      <c r="E22" s="47">
        <v>92801</v>
      </c>
      <c r="F22" s="68">
        <v>44986</v>
      </c>
      <c r="G22" s="41" t="s">
        <v>4035</v>
      </c>
      <c r="H22" s="114">
        <v>42.6</v>
      </c>
      <c r="I22" s="47" t="s">
        <v>3700</v>
      </c>
      <c r="J22" s="114">
        <v>13.54</v>
      </c>
      <c r="K22" s="106">
        <f t="shared" si="0"/>
        <v>576.79999999999995</v>
      </c>
      <c r="L22" s="98">
        <v>0.25619999999999998</v>
      </c>
      <c r="M22" s="98">
        <v>0.83340000000000003</v>
      </c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x14ac:dyDescent="0.25">
      <c r="A23" s="47"/>
      <c r="B23" s="117">
        <f>IF(AND(G23&lt;&gt;"",H23&gt;0,I23&lt;&gt;"",J23&lt;&gt;0,K23&lt;&gt;0),COUNT($B$11:B22)+1,"")</f>
        <v>9</v>
      </c>
      <c r="C23" s="34" t="s">
        <v>4087</v>
      </c>
      <c r="D23" s="91" t="s">
        <v>3776</v>
      </c>
      <c r="E23" s="47">
        <v>43061</v>
      </c>
      <c r="F23" s="68">
        <v>44986</v>
      </c>
      <c r="G23" s="41" t="s">
        <v>4036</v>
      </c>
      <c r="H23" s="114">
        <v>3.4</v>
      </c>
      <c r="I23" s="47" t="s">
        <v>3700</v>
      </c>
      <c r="J23" s="114">
        <v>11.03</v>
      </c>
      <c r="K23" s="106">
        <f t="shared" si="0"/>
        <v>37.5</v>
      </c>
      <c r="L23" s="98">
        <v>0.25619999999999998</v>
      </c>
      <c r="M23" s="98">
        <v>0.83340000000000003</v>
      </c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ht="45" x14ac:dyDescent="0.25">
      <c r="A24" s="47"/>
      <c r="B24" s="117">
        <f>IF(AND(G24&lt;&gt;"",H24&gt;0,I24&lt;&gt;"",J24&lt;&gt;0,K24&lt;&gt;0),COUNT($B$11:B23)+1,"")</f>
        <v>10</v>
      </c>
      <c r="C24" s="34" t="s">
        <v>4088</v>
      </c>
      <c r="D24" s="91" t="s">
        <v>3776</v>
      </c>
      <c r="E24" s="47">
        <v>96556</v>
      </c>
      <c r="F24" s="68">
        <v>44986</v>
      </c>
      <c r="G24" s="41" t="s">
        <v>4037</v>
      </c>
      <c r="H24" s="114">
        <v>4.96</v>
      </c>
      <c r="I24" s="47" t="s">
        <v>3696</v>
      </c>
      <c r="J24" s="114">
        <v>924.45</v>
      </c>
      <c r="K24" s="106">
        <f t="shared" si="0"/>
        <v>4585.2700000000004</v>
      </c>
      <c r="L24" s="98">
        <v>0.25619999999999998</v>
      </c>
      <c r="M24" s="98">
        <v>0.83340000000000003</v>
      </c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30" x14ac:dyDescent="0.25">
      <c r="A25" s="47"/>
      <c r="B25" s="117">
        <f>IF(AND(G25&lt;&gt;"",H25&gt;0,I25&lt;&gt;"",J25&lt;&gt;0,K25&lt;&gt;0),COUNT($B$11:B24)+1,"")</f>
        <v>11</v>
      </c>
      <c r="C25" s="34" t="s">
        <v>4089</v>
      </c>
      <c r="D25" s="121" t="s">
        <v>3800</v>
      </c>
      <c r="E25" s="47">
        <v>20</v>
      </c>
      <c r="F25" s="68">
        <v>44986</v>
      </c>
      <c r="G25" s="41" t="s">
        <v>4038</v>
      </c>
      <c r="H25" s="114">
        <v>16</v>
      </c>
      <c r="I25" s="47" t="s">
        <v>3701</v>
      </c>
      <c r="J25" s="114">
        <v>824.51</v>
      </c>
      <c r="K25" s="106">
        <f t="shared" si="0"/>
        <v>13192.16</v>
      </c>
      <c r="L25" s="98">
        <v>0.25619999999999998</v>
      </c>
      <c r="M25" s="98">
        <v>0.83340000000000003</v>
      </c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30" x14ac:dyDescent="0.25">
      <c r="A26" s="47"/>
      <c r="B26" s="117">
        <f>IF(AND(G26&lt;&gt;"",H26&gt;0,I26&lt;&gt;"",J26&lt;&gt;0,K26&lt;&gt;0),COUNT($B$11:B25)+1,"")</f>
        <v>12</v>
      </c>
      <c r="C26" s="34" t="s">
        <v>4090</v>
      </c>
      <c r="D26" s="91" t="s">
        <v>3776</v>
      </c>
      <c r="E26" s="47">
        <v>99058</v>
      </c>
      <c r="F26" s="68">
        <v>44986</v>
      </c>
      <c r="G26" s="41" t="s">
        <v>4039</v>
      </c>
      <c r="H26" s="114">
        <v>19</v>
      </c>
      <c r="I26" s="47" t="s">
        <v>3701</v>
      </c>
      <c r="J26" s="114">
        <v>13.73</v>
      </c>
      <c r="K26" s="106">
        <f t="shared" si="0"/>
        <v>260.87</v>
      </c>
      <c r="L26" s="98">
        <v>0.25619999999999998</v>
      </c>
      <c r="M26" s="98">
        <v>0.83340000000000003</v>
      </c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s="131" customFormat="1" x14ac:dyDescent="0.25">
      <c r="A27" s="122"/>
      <c r="B27" s="132" t="str">
        <f>IF(AND(G27&lt;&gt;"",H27&gt;0,I27&lt;&gt;"",J27&lt;&gt;0,K27&lt;&gt;0),COUNT($B$11:B26)+1,"")</f>
        <v/>
      </c>
      <c r="C27" s="124">
        <v>4</v>
      </c>
      <c r="D27" s="125"/>
      <c r="E27" s="122"/>
      <c r="F27" s="126"/>
      <c r="G27" s="120" t="s">
        <v>4040</v>
      </c>
      <c r="H27" s="127"/>
      <c r="I27" s="122"/>
      <c r="J27" s="127"/>
      <c r="K27" s="133" t="str">
        <f t="shared" si="0"/>
        <v/>
      </c>
      <c r="L27" s="129"/>
      <c r="M27" s="129"/>
      <c r="N27" s="124"/>
      <c r="O27" s="134" t="str">
        <f ca="1">IF(N27="","", INDIRECT("base!"&amp;ADDRESS(MATCH(N27,base!$C$2:'base'!$C$133,0)+1,4,4)))</f>
        <v/>
      </c>
      <c r="P27" s="120"/>
      <c r="Q27" s="134" t="str">
        <f ca="1">IF(P27="","", INDIRECT("base!"&amp;ADDRESS(MATCH(CONCATENATE(N27,"|",P27),base!$G$2:'base'!$G$1817,0)+1,6,4)))</f>
        <v/>
      </c>
      <c r="R27" s="120"/>
    </row>
    <row r="28" spans="1:18" ht="75" x14ac:dyDescent="0.25">
      <c r="A28" s="47"/>
      <c r="B28" s="117">
        <f>IF(AND(G28&lt;&gt;"",H28&gt;0,I28&lt;&gt;"",J28&lt;&gt;0,K28&lt;&gt;0),COUNT($B$11:B27)+1,"")</f>
        <v>13</v>
      </c>
      <c r="C28" s="34" t="s">
        <v>4078</v>
      </c>
      <c r="D28" s="121" t="s">
        <v>3800</v>
      </c>
      <c r="E28" s="47">
        <v>4</v>
      </c>
      <c r="F28" s="68">
        <v>44986</v>
      </c>
      <c r="G28" s="41" t="s">
        <v>4041</v>
      </c>
      <c r="H28" s="114">
        <v>34.24</v>
      </c>
      <c r="I28" s="47" t="s">
        <v>3695</v>
      </c>
      <c r="J28" s="114">
        <v>256.47000000000003</v>
      </c>
      <c r="K28" s="106">
        <f t="shared" si="0"/>
        <v>8781.5300000000007</v>
      </c>
      <c r="L28" s="98">
        <v>0.25619999999999998</v>
      </c>
      <c r="M28" s="98">
        <v>0.83340000000000003</v>
      </c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ht="60" x14ac:dyDescent="0.25">
      <c r="A29" s="47"/>
      <c r="B29" s="117">
        <f>IF(AND(G29&lt;&gt;"",H29&gt;0,I29&lt;&gt;"",J29&lt;&gt;0,K29&lt;&gt;0),COUNT($B$11:B28)+1,"")</f>
        <v>14</v>
      </c>
      <c r="C29" s="34" t="s">
        <v>4091</v>
      </c>
      <c r="D29" s="91" t="s">
        <v>3776</v>
      </c>
      <c r="E29" s="47">
        <v>92446</v>
      </c>
      <c r="F29" s="68">
        <v>44986</v>
      </c>
      <c r="G29" s="41" t="s">
        <v>4042</v>
      </c>
      <c r="H29" s="114">
        <v>11.42</v>
      </c>
      <c r="I29" s="47" t="s">
        <v>3695</v>
      </c>
      <c r="J29" s="114">
        <v>269.17</v>
      </c>
      <c r="K29" s="106">
        <f t="shared" si="0"/>
        <v>3073.92</v>
      </c>
      <c r="L29" s="98">
        <v>0.25619999999999998</v>
      </c>
      <c r="M29" s="98">
        <v>0.83340000000000003</v>
      </c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45" x14ac:dyDescent="0.25">
      <c r="A30" s="47"/>
      <c r="B30" s="117">
        <f>IF(AND(G30&lt;&gt;"",H30&gt;0,I30&lt;&gt;"",J30&lt;&gt;0,K30&lt;&gt;0),COUNT($B$11:B29)+1,"")</f>
        <v>15</v>
      </c>
      <c r="C30" s="34" t="s">
        <v>4092</v>
      </c>
      <c r="D30" s="91" t="s">
        <v>3776</v>
      </c>
      <c r="E30" s="47">
        <v>103670</v>
      </c>
      <c r="F30" s="68">
        <v>44986</v>
      </c>
      <c r="G30" s="41" t="s">
        <v>4043</v>
      </c>
      <c r="H30" s="114">
        <v>0.23</v>
      </c>
      <c r="I30" s="47" t="s">
        <v>3696</v>
      </c>
      <c r="J30" s="114">
        <v>320.43</v>
      </c>
      <c r="K30" s="106">
        <f t="shared" si="0"/>
        <v>73.7</v>
      </c>
      <c r="L30" s="98">
        <v>0.25619999999999998</v>
      </c>
      <c r="M30" s="98">
        <v>0.83340000000000003</v>
      </c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ht="45" x14ac:dyDescent="0.25">
      <c r="A31" s="47"/>
      <c r="B31" s="117">
        <f>IF(AND(G31&lt;&gt;"",H31&gt;0,I31&lt;&gt;"",J31&lt;&gt;0,K31&lt;&gt;0),COUNT($B$11:B30)+1,"")</f>
        <v>16</v>
      </c>
      <c r="C31" s="34" t="s">
        <v>4075</v>
      </c>
      <c r="D31" s="91" t="s">
        <v>3776</v>
      </c>
      <c r="E31" s="47">
        <v>94966</v>
      </c>
      <c r="F31" s="68">
        <v>44986</v>
      </c>
      <c r="G31" s="41" t="s">
        <v>4044</v>
      </c>
      <c r="H31" s="114">
        <v>0.23</v>
      </c>
      <c r="I31" s="47" t="s">
        <v>3696</v>
      </c>
      <c r="J31" s="114">
        <v>618.49</v>
      </c>
      <c r="K31" s="106">
        <f t="shared" si="0"/>
        <v>142.25</v>
      </c>
      <c r="L31" s="98">
        <v>0.25619999999999998</v>
      </c>
      <c r="M31" s="98">
        <v>0.83340000000000003</v>
      </c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ht="60" x14ac:dyDescent="0.25">
      <c r="A32" s="47"/>
      <c r="B32" s="117">
        <f>IF(AND(G32&lt;&gt;"",H32&gt;0,I32&lt;&gt;"",J32&lt;&gt;0,K32&lt;&gt;0),COUNT($B$11:B31)+1,"")</f>
        <v>17</v>
      </c>
      <c r="C32" s="34" t="s">
        <v>4093</v>
      </c>
      <c r="D32" s="91" t="s">
        <v>3776</v>
      </c>
      <c r="E32" s="47">
        <v>21141</v>
      </c>
      <c r="F32" s="68">
        <v>44986</v>
      </c>
      <c r="G32" s="41" t="s">
        <v>4045</v>
      </c>
      <c r="H32" s="114">
        <v>4.1900000000000004</v>
      </c>
      <c r="I32" s="47" t="s">
        <v>3695</v>
      </c>
      <c r="J32" s="114">
        <v>19.77</v>
      </c>
      <c r="K32" s="106">
        <f t="shared" si="0"/>
        <v>82.84</v>
      </c>
      <c r="L32" s="98">
        <v>0.25619999999999998</v>
      </c>
      <c r="M32" s="98">
        <v>0.83340000000000003</v>
      </c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ht="30" x14ac:dyDescent="0.25">
      <c r="A33" s="47"/>
      <c r="B33" s="117">
        <f>IF(AND(G33&lt;&gt;"",H33&gt;0,I33&lt;&gt;"",J33&lt;&gt;0,K33&lt;&gt;0),COUNT($B$11:B32)+1,"")</f>
        <v>18</v>
      </c>
      <c r="C33" s="34" t="s">
        <v>4094</v>
      </c>
      <c r="D33" s="91" t="s">
        <v>3776</v>
      </c>
      <c r="E33" s="47">
        <v>92271</v>
      </c>
      <c r="F33" s="68">
        <v>44986</v>
      </c>
      <c r="G33" s="41" t="s">
        <v>4046</v>
      </c>
      <c r="H33" s="114">
        <v>4.55</v>
      </c>
      <c r="I33" s="47" t="s">
        <v>3695</v>
      </c>
      <c r="J33" s="114">
        <v>79.959999999999994</v>
      </c>
      <c r="K33" s="106">
        <f t="shared" si="0"/>
        <v>363.82</v>
      </c>
      <c r="L33" s="98">
        <v>0.25619999999999998</v>
      </c>
      <c r="M33" s="98">
        <v>0.83340000000000003</v>
      </c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ht="45" x14ac:dyDescent="0.25">
      <c r="A34" s="47"/>
      <c r="B34" s="117">
        <f>IF(AND(G34&lt;&gt;"",H34&gt;0,I34&lt;&gt;"",J34&lt;&gt;0,K34&lt;&gt;0),COUNT($B$11:B33)+1,"")</f>
        <v>19</v>
      </c>
      <c r="C34" s="34" t="s">
        <v>4095</v>
      </c>
      <c r="D34" s="91" t="s">
        <v>3776</v>
      </c>
      <c r="E34" s="47">
        <v>94966</v>
      </c>
      <c r="F34" s="68">
        <v>44986</v>
      </c>
      <c r="G34" s="41" t="s">
        <v>4044</v>
      </c>
      <c r="H34" s="114">
        <v>1.0900000000000001</v>
      </c>
      <c r="I34" s="47" t="s">
        <v>3696</v>
      </c>
      <c r="J34" s="114">
        <v>618.49</v>
      </c>
      <c r="K34" s="106">
        <f t="shared" si="0"/>
        <v>674.15</v>
      </c>
      <c r="L34" s="98">
        <v>0.25619999999999998</v>
      </c>
      <c r="M34" s="98">
        <v>0.83340000000000003</v>
      </c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45" x14ac:dyDescent="0.25">
      <c r="A35" s="47"/>
      <c r="B35" s="117">
        <f>IF(AND(G35&lt;&gt;"",H35&gt;0,I35&lt;&gt;"",J35&lt;&gt;0,K35&lt;&gt;0),COUNT($B$11:B34)+1,"")</f>
        <v>20</v>
      </c>
      <c r="C35" s="34" t="s">
        <v>4096</v>
      </c>
      <c r="D35" s="91" t="s">
        <v>3776</v>
      </c>
      <c r="E35" s="47">
        <v>103670</v>
      </c>
      <c r="F35" s="68">
        <v>44986</v>
      </c>
      <c r="G35" s="41" t="s">
        <v>4043</v>
      </c>
      <c r="H35" s="114">
        <v>1.0900000000000001</v>
      </c>
      <c r="I35" s="47" t="s">
        <v>3696</v>
      </c>
      <c r="J35" s="114">
        <v>320.43</v>
      </c>
      <c r="K35" s="106">
        <f t="shared" si="0"/>
        <v>349.27</v>
      </c>
      <c r="L35" s="98">
        <v>0.25619999999999998</v>
      </c>
      <c r="M35" s="98">
        <v>0.83340000000000003</v>
      </c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ht="45" x14ac:dyDescent="0.25">
      <c r="A36" s="47"/>
      <c r="B36" s="117">
        <f>IF(AND(G36&lt;&gt;"",H36&gt;0,I36&lt;&gt;"",J36&lt;&gt;0,K36&lt;&gt;0),COUNT($B$11:B35)+1,"")</f>
        <v>21</v>
      </c>
      <c r="C36" s="34" t="s">
        <v>4097</v>
      </c>
      <c r="D36" s="91" t="s">
        <v>3776</v>
      </c>
      <c r="E36" s="47">
        <v>92762</v>
      </c>
      <c r="F36" s="68">
        <v>44986</v>
      </c>
      <c r="G36" s="41" t="s">
        <v>4047</v>
      </c>
      <c r="H36" s="114">
        <v>20.5</v>
      </c>
      <c r="I36" s="47" t="s">
        <v>3700</v>
      </c>
      <c r="J36" s="114">
        <v>14.7</v>
      </c>
      <c r="K36" s="106">
        <f t="shared" si="0"/>
        <v>301.35000000000002</v>
      </c>
      <c r="L36" s="98">
        <v>0.25619999999999998</v>
      </c>
      <c r="M36" s="98">
        <v>0.83340000000000003</v>
      </c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ht="45" x14ac:dyDescent="0.25">
      <c r="A37" s="47"/>
      <c r="B37" s="117">
        <f>IF(AND(G37&lt;&gt;"",H37&gt;0,I37&lt;&gt;"",J37&lt;&gt;0,K37&lt;&gt;0),COUNT($B$11:B36)+1,"")</f>
        <v>22</v>
      </c>
      <c r="C37" s="34" t="s">
        <v>4098</v>
      </c>
      <c r="D37" s="91" t="s">
        <v>3776</v>
      </c>
      <c r="E37" s="47">
        <v>92761</v>
      </c>
      <c r="F37" s="68">
        <v>44986</v>
      </c>
      <c r="G37" s="41" t="s">
        <v>4048</v>
      </c>
      <c r="H37" s="114">
        <v>8.1999999999999993</v>
      </c>
      <c r="I37" s="47" t="s">
        <v>3700</v>
      </c>
      <c r="J37" s="114">
        <v>16.27</v>
      </c>
      <c r="K37" s="106">
        <f t="shared" si="0"/>
        <v>133.41</v>
      </c>
      <c r="L37" s="98">
        <v>0.25619999999999998</v>
      </c>
      <c r="M37" s="98">
        <v>0.83340000000000003</v>
      </c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ht="45" x14ac:dyDescent="0.25">
      <c r="A38" s="47"/>
      <c r="B38" s="117">
        <f>IF(AND(G38&lt;&gt;"",H38&gt;0,I38&lt;&gt;"",J38&lt;&gt;0,K38&lt;&gt;0),COUNT($B$11:B37)+1,"")</f>
        <v>23</v>
      </c>
      <c r="C38" s="34" t="s">
        <v>4099</v>
      </c>
      <c r="D38" s="91" t="s">
        <v>3776</v>
      </c>
      <c r="E38" s="47">
        <v>92760</v>
      </c>
      <c r="F38" s="68">
        <v>44986</v>
      </c>
      <c r="G38" s="41" t="s">
        <v>4049</v>
      </c>
      <c r="H38" s="114">
        <v>7.8</v>
      </c>
      <c r="I38" s="47" t="s">
        <v>3700</v>
      </c>
      <c r="J38" s="114">
        <v>17</v>
      </c>
      <c r="K38" s="106">
        <f t="shared" si="0"/>
        <v>132.6</v>
      </c>
      <c r="L38" s="98">
        <v>0.25619999999999998</v>
      </c>
      <c r="M38" s="98">
        <v>0.83340000000000003</v>
      </c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ht="45" x14ac:dyDescent="0.25">
      <c r="A39" s="47"/>
      <c r="B39" s="117">
        <f>IF(AND(G39&lt;&gt;"",H39&gt;0,I39&lt;&gt;"",J39&lt;&gt;0,K39&lt;&gt;0),COUNT($B$11:B38)+1,"")</f>
        <v>24</v>
      </c>
      <c r="C39" s="34" t="s">
        <v>4100</v>
      </c>
      <c r="D39" s="91" t="s">
        <v>3776</v>
      </c>
      <c r="E39" s="47">
        <v>92759</v>
      </c>
      <c r="F39" s="68">
        <v>44986</v>
      </c>
      <c r="G39" s="41" t="s">
        <v>4050</v>
      </c>
      <c r="H39" s="114">
        <v>13.6</v>
      </c>
      <c r="I39" s="47" t="s">
        <v>3700</v>
      </c>
      <c r="J39" s="114">
        <v>17.54</v>
      </c>
      <c r="K39" s="106">
        <f t="shared" si="0"/>
        <v>238.54</v>
      </c>
      <c r="L39" s="98">
        <v>0.25619999999999998</v>
      </c>
      <c r="M39" s="98">
        <v>0.83340000000000003</v>
      </c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ht="45" x14ac:dyDescent="0.25">
      <c r="A40" s="47"/>
      <c r="B40" s="117">
        <f>IF(AND(G40&lt;&gt;"",H40&gt;0,I40&lt;&gt;"",J40&lt;&gt;0,K40&lt;&gt;0),COUNT($B$11:B39)+1,"")</f>
        <v>25</v>
      </c>
      <c r="C40" s="34" t="s">
        <v>4101</v>
      </c>
      <c r="D40" s="91" t="s">
        <v>3776</v>
      </c>
      <c r="E40" s="47">
        <v>94966</v>
      </c>
      <c r="F40" s="68">
        <v>44986</v>
      </c>
      <c r="G40" s="41" t="s">
        <v>4044</v>
      </c>
      <c r="H40" s="114">
        <v>2.94</v>
      </c>
      <c r="I40" s="47" t="s">
        <v>3696</v>
      </c>
      <c r="J40" s="114">
        <v>618.49</v>
      </c>
      <c r="K40" s="106">
        <f t="shared" si="0"/>
        <v>1818.36</v>
      </c>
      <c r="L40" s="98">
        <v>0.25619999999999998</v>
      </c>
      <c r="M40" s="98">
        <v>0.83340000000000003</v>
      </c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ht="45" x14ac:dyDescent="0.25">
      <c r="A41" s="47"/>
      <c r="B41" s="117">
        <f>IF(AND(G41&lt;&gt;"",H41&gt;0,I41&lt;&gt;"",J41&lt;&gt;0,K41&lt;&gt;0),COUNT($B$11:B40)+1,"")</f>
        <v>26</v>
      </c>
      <c r="C41" s="34" t="s">
        <v>4102</v>
      </c>
      <c r="D41" s="91" t="s">
        <v>3776</v>
      </c>
      <c r="E41" s="47">
        <v>103670</v>
      </c>
      <c r="F41" s="68">
        <v>44986</v>
      </c>
      <c r="G41" s="41" t="s">
        <v>4043</v>
      </c>
      <c r="H41" s="114">
        <v>2.94</v>
      </c>
      <c r="I41" s="47" t="s">
        <v>3696</v>
      </c>
      <c r="J41" s="114">
        <v>320.43</v>
      </c>
      <c r="K41" s="106">
        <f t="shared" si="0"/>
        <v>942.06</v>
      </c>
      <c r="L41" s="98">
        <v>0.25619999999999998</v>
      </c>
      <c r="M41" s="98">
        <v>0.83340000000000003</v>
      </c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ht="45" x14ac:dyDescent="0.25">
      <c r="A42" s="47"/>
      <c r="B42" s="117">
        <f>IF(AND(G42&lt;&gt;"",H42&gt;0,I42&lt;&gt;"",J42&lt;&gt;0,K42&lt;&gt;0),COUNT($B$11:B41)+1,"")</f>
        <v>27</v>
      </c>
      <c r="C42" s="34" t="s">
        <v>4103</v>
      </c>
      <c r="D42" s="91" t="s">
        <v>3776</v>
      </c>
      <c r="E42" s="47">
        <v>92760</v>
      </c>
      <c r="F42" s="68">
        <v>44986</v>
      </c>
      <c r="G42" s="41" t="s">
        <v>4049</v>
      </c>
      <c r="H42" s="114">
        <v>65.099999999999994</v>
      </c>
      <c r="I42" s="47" t="s">
        <v>3700</v>
      </c>
      <c r="J42" s="114">
        <v>17</v>
      </c>
      <c r="K42" s="106">
        <f t="shared" si="0"/>
        <v>1106.7</v>
      </c>
      <c r="L42" s="98">
        <v>0.25619999999999998</v>
      </c>
      <c r="M42" s="98">
        <v>0.83340000000000003</v>
      </c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ht="45" x14ac:dyDescent="0.25">
      <c r="A43" s="47"/>
      <c r="B43" s="117">
        <f>IF(AND(G43&lt;&gt;"",H43&gt;0,I43&lt;&gt;"",J43&lt;&gt;0,K43&lt;&gt;0),COUNT($B$11:B42)+1,"")</f>
        <v>28</v>
      </c>
      <c r="C43" s="34" t="s">
        <v>4104</v>
      </c>
      <c r="D43" s="91" t="s">
        <v>3776</v>
      </c>
      <c r="E43" s="47">
        <v>92763</v>
      </c>
      <c r="F43" s="68">
        <v>44986</v>
      </c>
      <c r="G43" s="41" t="s">
        <v>4051</v>
      </c>
      <c r="H43" s="114">
        <v>103.2</v>
      </c>
      <c r="I43" s="47" t="s">
        <v>3700</v>
      </c>
      <c r="J43" s="114">
        <v>12.44</v>
      </c>
      <c r="K43" s="106">
        <f t="shared" si="0"/>
        <v>1283.81</v>
      </c>
      <c r="L43" s="98">
        <v>0.25619999999999998</v>
      </c>
      <c r="M43" s="98">
        <v>0.83340000000000003</v>
      </c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ht="45" x14ac:dyDescent="0.25">
      <c r="A44" s="47"/>
      <c r="B44" s="117">
        <f>IF(AND(G44&lt;&gt;"",H44&gt;0,I44&lt;&gt;"",J44&lt;&gt;0,K44&lt;&gt;0),COUNT($B$11:B43)+1,"")</f>
        <v>29</v>
      </c>
      <c r="C44" s="34" t="s">
        <v>4105</v>
      </c>
      <c r="D44" s="91" t="s">
        <v>3776</v>
      </c>
      <c r="E44" s="47">
        <v>92269</v>
      </c>
      <c r="F44" s="68">
        <v>44986</v>
      </c>
      <c r="G44" s="41" t="s">
        <v>4052</v>
      </c>
      <c r="H44" s="114">
        <v>6.3</v>
      </c>
      <c r="I44" s="47" t="s">
        <v>3695</v>
      </c>
      <c r="J44" s="114">
        <v>178.46</v>
      </c>
      <c r="K44" s="106">
        <f t="shared" si="0"/>
        <v>1124.3</v>
      </c>
      <c r="L44" s="98">
        <v>0.25619999999999998</v>
      </c>
      <c r="M44" s="98">
        <v>0.83340000000000003</v>
      </c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s="131" customFormat="1" x14ac:dyDescent="0.25">
      <c r="A45" s="122"/>
      <c r="B45" s="132" t="str">
        <f>IF(AND(G45&lt;&gt;"",H45&gt;0,I45&lt;&gt;"",J45&lt;&gt;0,K45&lt;&gt;0),COUNT($B$11:B44)+1,"")</f>
        <v/>
      </c>
      <c r="C45" s="124">
        <v>5</v>
      </c>
      <c r="D45" s="125"/>
      <c r="E45" s="122"/>
      <c r="F45" s="126"/>
      <c r="G45" s="120" t="s">
        <v>4053</v>
      </c>
      <c r="H45" s="127"/>
      <c r="I45" s="122"/>
      <c r="J45" s="127"/>
      <c r="K45" s="133" t="str">
        <f t="shared" si="0"/>
        <v/>
      </c>
      <c r="L45" s="129"/>
      <c r="M45" s="129"/>
      <c r="N45" s="124"/>
      <c r="O45" s="134" t="str">
        <f ca="1">IF(N45="","", INDIRECT("base!"&amp;ADDRESS(MATCH(N45,base!$C$2:'base'!$C$133,0)+1,4,4)))</f>
        <v/>
      </c>
      <c r="P45" s="120"/>
      <c r="Q45" s="134" t="str">
        <f ca="1">IF(P45="","", INDIRECT("base!"&amp;ADDRESS(MATCH(CONCATENATE(N45,"|",P45),base!$G$2:'base'!$G$1817,0)+1,6,4)))</f>
        <v/>
      </c>
      <c r="R45" s="120"/>
    </row>
    <row r="46" spans="1:18" ht="75" x14ac:dyDescent="0.25">
      <c r="A46" s="47"/>
      <c r="B46" s="117">
        <f>IF(AND(G46&lt;&gt;"",H46&gt;0,I46&lt;&gt;"",J46&lt;&gt;0,K46&lt;&gt;0),COUNT($B$11:B45)+1,"")</f>
        <v>30</v>
      </c>
      <c r="C46" s="34" t="s">
        <v>4079</v>
      </c>
      <c r="D46" s="91" t="s">
        <v>3776</v>
      </c>
      <c r="E46" s="47">
        <v>100766</v>
      </c>
      <c r="F46" s="68">
        <v>44986</v>
      </c>
      <c r="G46" s="41" t="s">
        <v>4054</v>
      </c>
      <c r="H46" s="114">
        <v>3832.55</v>
      </c>
      <c r="I46" s="47" t="s">
        <v>3700</v>
      </c>
      <c r="J46" s="114">
        <v>25.89</v>
      </c>
      <c r="K46" s="106">
        <f t="shared" si="0"/>
        <v>99224.72</v>
      </c>
      <c r="L46" s="98">
        <v>0.25619999999999998</v>
      </c>
      <c r="M46" s="98">
        <v>0.83340000000000003</v>
      </c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ht="30" x14ac:dyDescent="0.25">
      <c r="A47" s="47"/>
      <c r="B47" s="117">
        <f>IF(AND(G47&lt;&gt;"",H47&gt;0,I47&lt;&gt;"",J47&lt;&gt;0,K47&lt;&gt;0),COUNT($B$11:B46)+1,"")</f>
        <v>31</v>
      </c>
      <c r="C47" s="34" t="s">
        <v>4106</v>
      </c>
      <c r="D47" s="121" t="s">
        <v>3800</v>
      </c>
      <c r="E47" s="47">
        <v>21</v>
      </c>
      <c r="F47" s="68">
        <v>44986</v>
      </c>
      <c r="G47" s="41" t="s">
        <v>4055</v>
      </c>
      <c r="H47" s="114">
        <v>4</v>
      </c>
      <c r="I47" s="47" t="s">
        <v>3701</v>
      </c>
      <c r="J47" s="114">
        <v>342.99</v>
      </c>
      <c r="K47" s="106">
        <f t="shared" si="0"/>
        <v>1371.96</v>
      </c>
      <c r="L47" s="98">
        <v>0.25619999999999998</v>
      </c>
      <c r="M47" s="98">
        <v>0.83340000000000003</v>
      </c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s="131" customFormat="1" x14ac:dyDescent="0.25">
      <c r="A48" s="122"/>
      <c r="B48" s="132" t="str">
        <f>IF(AND(G48&lt;&gt;"",H48&gt;0,I48&lt;&gt;"",J48&lt;&gt;0,K48&lt;&gt;0),COUNT($B$11:B47)+1,"")</f>
        <v/>
      </c>
      <c r="C48" s="124">
        <v>6</v>
      </c>
      <c r="D48" s="125"/>
      <c r="E48" s="122"/>
      <c r="F48" s="126"/>
      <c r="G48" s="120" t="s">
        <v>4056</v>
      </c>
      <c r="H48" s="127"/>
      <c r="I48" s="122"/>
      <c r="J48" s="127"/>
      <c r="K48" s="133" t="str">
        <f t="shared" si="0"/>
        <v/>
      </c>
      <c r="L48" s="129"/>
      <c r="M48" s="129"/>
      <c r="N48" s="124"/>
      <c r="O48" s="134" t="str">
        <f ca="1">IF(N48="","", INDIRECT("base!"&amp;ADDRESS(MATCH(N48,base!$C$2:'base'!$C$133,0)+1,4,4)))</f>
        <v/>
      </c>
      <c r="P48" s="120"/>
      <c r="Q48" s="134" t="str">
        <f ca="1">IF(P48="","", INDIRECT("base!"&amp;ADDRESS(MATCH(CONCATENATE(N48,"|",P48),base!$G$2:'base'!$G$1817,0)+1,6,4)))</f>
        <v/>
      </c>
      <c r="R48" s="120"/>
    </row>
    <row r="49" spans="1:18" ht="75" x14ac:dyDescent="0.25">
      <c r="A49" s="47"/>
      <c r="B49" s="117">
        <f>IF(AND(G49&lt;&gt;"",H49&gt;0,I49&lt;&gt;"",J49&lt;&gt;0,K49&lt;&gt;0),COUNT($B$11:B48)+1,"")</f>
        <v>32</v>
      </c>
      <c r="C49" s="34" t="s">
        <v>4080</v>
      </c>
      <c r="D49" s="91" t="s">
        <v>3776</v>
      </c>
      <c r="E49" s="47">
        <v>100764</v>
      </c>
      <c r="F49" s="68">
        <v>44986</v>
      </c>
      <c r="G49" s="41" t="s">
        <v>4057</v>
      </c>
      <c r="H49" s="114">
        <v>3803.46</v>
      </c>
      <c r="I49" s="47" t="s">
        <v>3700</v>
      </c>
      <c r="J49" s="114">
        <v>25.65</v>
      </c>
      <c r="K49" s="106">
        <f t="shared" si="0"/>
        <v>97558.75</v>
      </c>
      <c r="L49" s="98">
        <v>0.25619999999999998</v>
      </c>
      <c r="M49" s="98">
        <v>0.83340000000000003</v>
      </c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s="131" customFormat="1" x14ac:dyDescent="0.25">
      <c r="A50" s="122"/>
      <c r="B50" s="132" t="str">
        <f>IF(AND(G50&lt;&gt;"",H50&gt;0,I50&lt;&gt;"",J50&lt;&gt;0,K50&lt;&gt;0),COUNT($B$11:B49)+1,"")</f>
        <v/>
      </c>
      <c r="C50" s="124">
        <v>7</v>
      </c>
      <c r="D50" s="125"/>
      <c r="E50" s="122"/>
      <c r="F50" s="126"/>
      <c r="G50" s="120" t="s">
        <v>4058</v>
      </c>
      <c r="H50" s="127"/>
      <c r="I50" s="122"/>
      <c r="J50" s="127"/>
      <c r="K50" s="133" t="str">
        <f t="shared" si="0"/>
        <v/>
      </c>
      <c r="L50" s="129"/>
      <c r="M50" s="129"/>
      <c r="N50" s="124"/>
      <c r="O50" s="134" t="str">
        <f ca="1">IF(N50="","", INDIRECT("base!"&amp;ADDRESS(MATCH(N50,base!$C$2:'base'!$C$133,0)+1,4,4)))</f>
        <v/>
      </c>
      <c r="P50" s="120"/>
      <c r="Q50" s="134" t="str">
        <f ca="1">IF(P50="","", INDIRECT("base!"&amp;ADDRESS(MATCH(CONCATENATE(N50,"|",P50),base!$G$2:'base'!$G$1817,0)+1,6,4)))</f>
        <v/>
      </c>
      <c r="R50" s="120"/>
    </row>
    <row r="51" spans="1:18" ht="60" x14ac:dyDescent="0.25">
      <c r="A51" s="47"/>
      <c r="B51" s="117">
        <f>IF(AND(G51&lt;&gt;"",H51&gt;0,I51&lt;&gt;"",J51&lt;&gt;0,K51&lt;&gt;0),COUNT($B$11:B50)+1,"")</f>
        <v>33</v>
      </c>
      <c r="C51" s="34" t="s">
        <v>4081</v>
      </c>
      <c r="D51" s="91" t="s">
        <v>3776</v>
      </c>
      <c r="E51" s="47">
        <v>100747</v>
      </c>
      <c r="F51" s="68">
        <v>44986</v>
      </c>
      <c r="G51" s="41" t="s">
        <v>4059</v>
      </c>
      <c r="H51" s="114">
        <v>900.8</v>
      </c>
      <c r="I51" s="47" t="s">
        <v>3695</v>
      </c>
      <c r="J51" s="114">
        <v>13.24</v>
      </c>
      <c r="K51" s="106">
        <f t="shared" si="0"/>
        <v>11926.59</v>
      </c>
      <c r="L51" s="98">
        <v>0.25619999999999998</v>
      </c>
      <c r="M51" s="98">
        <v>0.83340000000000003</v>
      </c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s="131" customFormat="1" x14ac:dyDescent="0.25">
      <c r="A52" s="122"/>
      <c r="B52" s="132" t="str">
        <f>IF(AND(G52&lt;&gt;"",H52&gt;0,I52&lt;&gt;"",J52&lt;&gt;0,K52&lt;&gt;0),COUNT($B$11:B51)+1,"")</f>
        <v/>
      </c>
      <c r="C52" s="124">
        <v>8</v>
      </c>
      <c r="D52" s="125"/>
      <c r="E52" s="122"/>
      <c r="F52" s="126"/>
      <c r="G52" s="120" t="s">
        <v>4060</v>
      </c>
      <c r="H52" s="127"/>
      <c r="I52" s="122"/>
      <c r="J52" s="127"/>
      <c r="K52" s="133" t="str">
        <f t="shared" si="0"/>
        <v/>
      </c>
      <c r="L52" s="129"/>
      <c r="M52" s="129"/>
      <c r="N52" s="124"/>
      <c r="O52" s="134" t="str">
        <f ca="1">IF(N52="","", INDIRECT("base!"&amp;ADDRESS(MATCH(N52,base!$C$2:'base'!$C$133,0)+1,4,4)))</f>
        <v/>
      </c>
      <c r="P52" s="120"/>
      <c r="Q52" s="134" t="str">
        <f ca="1">IF(P52="","", INDIRECT("base!"&amp;ADDRESS(MATCH(CONCATENATE(N52,"|",P52),base!$G$2:'base'!$G$1817,0)+1,6,4)))</f>
        <v/>
      </c>
      <c r="R52" s="120"/>
    </row>
    <row r="53" spans="1:18" ht="60" x14ac:dyDescent="0.25">
      <c r="A53" s="47"/>
      <c r="B53" s="117">
        <f>IF(AND(G53&lt;&gt;"",H53&gt;0,I53&lt;&gt;"",J53&lt;&gt;0,K53&lt;&gt;0),COUNT($B$11:B52)+1,"")</f>
        <v>34</v>
      </c>
      <c r="C53" s="34" t="s">
        <v>4082</v>
      </c>
      <c r="D53" s="121" t="s">
        <v>3800</v>
      </c>
      <c r="E53" s="47">
        <v>3</v>
      </c>
      <c r="F53" s="68">
        <v>44986</v>
      </c>
      <c r="G53" s="41" t="s">
        <v>4061</v>
      </c>
      <c r="H53" s="114">
        <v>474</v>
      </c>
      <c r="I53" s="47" t="s">
        <v>3695</v>
      </c>
      <c r="J53" s="114">
        <v>633.55999999999995</v>
      </c>
      <c r="K53" s="106">
        <f t="shared" si="0"/>
        <v>300307.44</v>
      </c>
      <c r="L53" s="98">
        <v>0.25619999999999998</v>
      </c>
      <c r="M53" s="98">
        <v>0.83340000000000003</v>
      </c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s="131" customFormat="1" x14ac:dyDescent="0.25">
      <c r="A54" s="122"/>
      <c r="B54" s="132" t="str">
        <f>IF(AND(G54&lt;&gt;"",H54&gt;0,I54&lt;&gt;"",J54&lt;&gt;0,K54&lt;&gt;0),COUNT($B$11:B53)+1,"")</f>
        <v/>
      </c>
      <c r="C54" s="124">
        <v>9</v>
      </c>
      <c r="D54" s="125"/>
      <c r="E54" s="122"/>
      <c r="F54" s="126"/>
      <c r="G54" s="120" t="s">
        <v>4062</v>
      </c>
      <c r="H54" s="127"/>
      <c r="I54" s="122"/>
      <c r="J54" s="127"/>
      <c r="K54" s="133" t="str">
        <f t="shared" si="0"/>
        <v/>
      </c>
      <c r="L54" s="129"/>
      <c r="M54" s="129"/>
      <c r="N54" s="124"/>
      <c r="O54" s="134" t="str">
        <f ca="1">IF(N54="","", INDIRECT("base!"&amp;ADDRESS(MATCH(N54,base!$C$2:'base'!$C$133,0)+1,4,4)))</f>
        <v/>
      </c>
      <c r="P54" s="120"/>
      <c r="Q54" s="134" t="str">
        <f ca="1">IF(P54="","", INDIRECT("base!"&amp;ADDRESS(MATCH(CONCATENATE(N54,"|",P54),base!$G$2:'base'!$G$1817,0)+1,6,4)))</f>
        <v/>
      </c>
      <c r="R54" s="120"/>
    </row>
    <row r="55" spans="1:18" ht="30" x14ac:dyDescent="0.25">
      <c r="A55" s="47"/>
      <c r="B55" s="117">
        <f>IF(AND(G55&lt;&gt;"",H55&gt;0,I55&lt;&gt;"",J55&lt;&gt;0,K55&lt;&gt;0),COUNT($B$11:B54)+1,"")</f>
        <v>35</v>
      </c>
      <c r="C55" s="34" t="s">
        <v>4107</v>
      </c>
      <c r="D55" s="121" t="s">
        <v>3800</v>
      </c>
      <c r="E55" s="47">
        <v>19</v>
      </c>
      <c r="F55" s="68">
        <v>44986</v>
      </c>
      <c r="G55" s="41" t="s">
        <v>4063</v>
      </c>
      <c r="H55" s="114">
        <v>101</v>
      </c>
      <c r="I55" s="47" t="s">
        <v>3695</v>
      </c>
      <c r="J55" s="114">
        <v>156.28</v>
      </c>
      <c r="K55" s="106">
        <f t="shared" si="0"/>
        <v>15784.28</v>
      </c>
      <c r="L55" s="98">
        <v>0.25619999999999998</v>
      </c>
      <c r="M55" s="98">
        <v>0.83340000000000003</v>
      </c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ht="45" x14ac:dyDescent="0.25">
      <c r="A56" s="47"/>
      <c r="B56" s="117">
        <f>IF(AND(G56&lt;&gt;"",H56&gt;0,I56&lt;&gt;"",J56&lt;&gt;0,K56&lt;&gt;0),COUNT($B$11:B55)+1,"")</f>
        <v>36</v>
      </c>
      <c r="C56" s="34" t="s">
        <v>4108</v>
      </c>
      <c r="D56" s="121" t="s">
        <v>3800</v>
      </c>
      <c r="E56" s="47">
        <v>8</v>
      </c>
      <c r="F56" s="68">
        <v>44986</v>
      </c>
      <c r="G56" s="41" t="s">
        <v>4064</v>
      </c>
      <c r="H56" s="114">
        <v>17.47</v>
      </c>
      <c r="I56" s="47" t="s">
        <v>3695</v>
      </c>
      <c r="J56" s="114">
        <v>78.5</v>
      </c>
      <c r="K56" s="106">
        <f t="shared" si="0"/>
        <v>1371.4</v>
      </c>
      <c r="L56" s="98">
        <v>0.25619999999999998</v>
      </c>
      <c r="M56" s="98">
        <v>0.83340000000000003</v>
      </c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ht="30" x14ac:dyDescent="0.25">
      <c r="A57" s="47"/>
      <c r="B57" s="117">
        <f>IF(AND(G57&lt;&gt;"",H57&gt;0,I57&lt;&gt;"",J57&lt;&gt;0,K57&lt;&gt;0),COUNT($B$11:B56)+1,"")</f>
        <v>37</v>
      </c>
      <c r="C57" s="34" t="s">
        <v>4109</v>
      </c>
      <c r="D57" s="121" t="s">
        <v>3800</v>
      </c>
      <c r="E57" s="47">
        <v>2</v>
      </c>
      <c r="F57" s="68">
        <v>44986</v>
      </c>
      <c r="G57" s="41" t="s">
        <v>4065</v>
      </c>
      <c r="H57" s="114">
        <v>21.03</v>
      </c>
      <c r="I57" s="47" t="s">
        <v>3695</v>
      </c>
      <c r="J57" s="114">
        <v>21.61</v>
      </c>
      <c r="K57" s="106">
        <f t="shared" si="0"/>
        <v>454.46</v>
      </c>
      <c r="L57" s="98">
        <v>0.25619999999999998</v>
      </c>
      <c r="M57" s="98">
        <v>0.83340000000000003</v>
      </c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s="131" customFormat="1" x14ac:dyDescent="0.25">
      <c r="A58" s="122"/>
      <c r="B58" s="132" t="str">
        <f>IF(AND(G58&lt;&gt;"",H58&gt;0,I58&lt;&gt;"",J58&lt;&gt;0,K58&lt;&gt;0),COUNT($B$11:B57)+1,"")</f>
        <v/>
      </c>
      <c r="C58" s="124">
        <v>10</v>
      </c>
      <c r="D58" s="125"/>
      <c r="E58" s="122"/>
      <c r="F58" s="126"/>
      <c r="G58" s="120" t="s">
        <v>4066</v>
      </c>
      <c r="H58" s="127"/>
      <c r="I58" s="122"/>
      <c r="J58" s="127"/>
      <c r="K58" s="133" t="str">
        <f t="shared" si="0"/>
        <v/>
      </c>
      <c r="L58" s="129"/>
      <c r="M58" s="129"/>
      <c r="N58" s="124"/>
      <c r="O58" s="134" t="str">
        <f ca="1">IF(N58="","", INDIRECT("base!"&amp;ADDRESS(MATCH(N58,base!$C$2:'base'!$C$133,0)+1,4,4)))</f>
        <v/>
      </c>
      <c r="P58" s="120"/>
      <c r="Q58" s="134" t="str">
        <f ca="1">IF(P58="","", INDIRECT("base!"&amp;ADDRESS(MATCH(CONCATENATE(N58,"|",P58),base!$G$2:'base'!$G$1817,0)+1,6,4)))</f>
        <v/>
      </c>
      <c r="R58" s="120"/>
    </row>
    <row r="59" spans="1:18" x14ac:dyDescent="0.25">
      <c r="A59" s="47"/>
      <c r="B59" s="117">
        <f>IF(AND(G59&lt;&gt;"",H59&gt;0,I59&lt;&gt;"",J59&lt;&gt;0,K59&lt;&gt;0),COUNT($B$11:B58)+1,"")</f>
        <v>38</v>
      </c>
      <c r="C59" s="34" t="s">
        <v>4110</v>
      </c>
      <c r="D59" s="91" t="s">
        <v>3776</v>
      </c>
      <c r="E59" s="47">
        <v>10848</v>
      </c>
      <c r="F59" s="68">
        <v>44986</v>
      </c>
      <c r="G59" s="41" t="s">
        <v>4067</v>
      </c>
      <c r="H59" s="114">
        <v>1</v>
      </c>
      <c r="I59" s="47" t="s">
        <v>3701</v>
      </c>
      <c r="J59" s="114">
        <v>1041.55</v>
      </c>
      <c r="K59" s="106">
        <f t="shared" si="0"/>
        <v>1041.55</v>
      </c>
      <c r="L59" s="98">
        <v>0.25619999999999998</v>
      </c>
      <c r="M59" s="98">
        <v>0.83340000000000003</v>
      </c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ht="60" x14ac:dyDescent="0.25">
      <c r="A60" s="47"/>
      <c r="B60" s="117">
        <f>IF(AND(G60&lt;&gt;"",H60&gt;0,I60&lt;&gt;"",J60&lt;&gt;0,K60&lt;&gt;0),COUNT($B$11:B59)+1,"")</f>
        <v>39</v>
      </c>
      <c r="C60" s="34" t="s">
        <v>4111</v>
      </c>
      <c r="D60" s="121" t="s">
        <v>3800</v>
      </c>
      <c r="E60" s="47">
        <v>17</v>
      </c>
      <c r="F60" s="68">
        <v>44986</v>
      </c>
      <c r="G60" s="41" t="s">
        <v>4068</v>
      </c>
      <c r="H60" s="114">
        <v>40.44</v>
      </c>
      <c r="I60" s="47" t="s">
        <v>3694</v>
      </c>
      <c r="J60" s="114">
        <v>114.7</v>
      </c>
      <c r="K60" s="106">
        <f t="shared" si="0"/>
        <v>4638.47</v>
      </c>
      <c r="L60" s="98">
        <v>0.25619999999999998</v>
      </c>
      <c r="M60" s="98">
        <v>0.83340000000000003</v>
      </c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ht="30" x14ac:dyDescent="0.25">
      <c r="A61" s="47"/>
      <c r="B61" s="117">
        <f>IF(AND(G61&lt;&gt;"",H61&gt;0,I61&lt;&gt;"",J61&lt;&gt;0,K61&lt;&gt;0),COUNT($B$11:B60)+1,"")</f>
        <v>40</v>
      </c>
      <c r="C61" s="34" t="s">
        <v>4112</v>
      </c>
      <c r="D61" s="121" t="s">
        <v>3800</v>
      </c>
      <c r="E61" s="47">
        <v>13</v>
      </c>
      <c r="F61" s="68">
        <v>44986</v>
      </c>
      <c r="G61" s="41" t="s">
        <v>4069</v>
      </c>
      <c r="H61" s="114">
        <v>42.16</v>
      </c>
      <c r="I61" s="47" t="s">
        <v>3694</v>
      </c>
      <c r="J61" s="114">
        <v>91.04</v>
      </c>
      <c r="K61" s="106">
        <f t="shared" si="0"/>
        <v>3838.25</v>
      </c>
      <c r="L61" s="98">
        <v>0.25619999999999998</v>
      </c>
      <c r="M61" s="98">
        <v>0.83340000000000003</v>
      </c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ht="60" x14ac:dyDescent="0.25">
      <c r="A62" s="47"/>
      <c r="B62" s="117">
        <f>IF(AND(G62&lt;&gt;"",H62&gt;0,I62&lt;&gt;"",J62&lt;&gt;0,K62&lt;&gt;0),COUNT($B$11:B61)+1,"")</f>
        <v>41</v>
      </c>
      <c r="C62" s="34" t="s">
        <v>4113</v>
      </c>
      <c r="D62" s="91" t="s">
        <v>3776</v>
      </c>
      <c r="E62" s="47">
        <v>91853</v>
      </c>
      <c r="F62" s="68">
        <v>44986</v>
      </c>
      <c r="G62" s="41" t="s">
        <v>4070</v>
      </c>
      <c r="H62" s="114">
        <v>13.2</v>
      </c>
      <c r="I62" s="47" t="s">
        <v>3694</v>
      </c>
      <c r="J62" s="114">
        <v>11.77</v>
      </c>
      <c r="K62" s="106">
        <f t="shared" si="0"/>
        <v>155.36000000000001</v>
      </c>
      <c r="L62" s="98">
        <v>0.25619999999999998</v>
      </c>
      <c r="M62" s="98">
        <v>0.83340000000000003</v>
      </c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ht="45" x14ac:dyDescent="0.25">
      <c r="A63" s="47"/>
      <c r="B63" s="117">
        <f>IF(AND(G63&lt;&gt;"",H63&gt;0,I63&lt;&gt;"",J63&lt;&gt;0,K63&lt;&gt;0),COUNT($B$11:B62)+1,"")</f>
        <v>42</v>
      </c>
      <c r="C63" s="34" t="s">
        <v>4114</v>
      </c>
      <c r="D63" s="91" t="s">
        <v>3776</v>
      </c>
      <c r="E63" s="47">
        <v>91940</v>
      </c>
      <c r="F63" s="68">
        <v>44986</v>
      </c>
      <c r="G63" s="41" t="s">
        <v>4071</v>
      </c>
      <c r="H63" s="114">
        <v>3</v>
      </c>
      <c r="I63" s="47" t="s">
        <v>4072</v>
      </c>
      <c r="J63" s="114">
        <v>21.14</v>
      </c>
      <c r="K63" s="106">
        <f t="shared" si="0"/>
        <v>63.42</v>
      </c>
      <c r="L63" s="98">
        <v>0.25619999999999998</v>
      </c>
      <c r="M63" s="98">
        <v>0.83340000000000003</v>
      </c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  <row r="1048576" spans="4:4" x14ac:dyDescent="0.25">
      <c r="D1048576" s="9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base!$N$2:$N$35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base!$N$2:$N$36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52" t="s">
        <v>3679</v>
      </c>
      <c r="B1" s="153"/>
      <c r="C1" s="153"/>
      <c r="D1" s="153"/>
      <c r="E1" s="153"/>
      <c r="F1" s="153"/>
      <c r="G1" s="153"/>
      <c r="H1" s="154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78" t="str">
        <f>IF(Identificação!B2=0,"",Identificação!B2)</f>
        <v>Tomada de Preços</v>
      </c>
      <c r="D2" s="178"/>
      <c r="E2" s="28" t="s">
        <v>151</v>
      </c>
      <c r="F2" s="29">
        <f>IF(Identificação!E2=0,"",Identificação!E2)</f>
        <v>4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61" t="s">
        <v>153</v>
      </c>
      <c r="B3" s="162"/>
      <c r="C3" s="163" t="str">
        <f>IF(Identificação!B3=0,"",Identificação!B3)</f>
        <v>CONSTRUÇÃO DE INFRAESTRUTURA URBANA DE ACESSO À PRAÇA DON FORTUNATTI ODORIZZI</v>
      </c>
      <c r="D3" s="163"/>
      <c r="E3" s="163"/>
      <c r="F3" s="163"/>
      <c r="G3" s="163"/>
      <c r="H3" s="164"/>
      <c r="I3" s="103"/>
      <c r="J3" s="103"/>
    </row>
    <row r="4" spans="1:12" s="27" customFormat="1" ht="15.75" thickBot="1" x14ac:dyDescent="0.3">
      <c r="A4" s="18" t="s">
        <v>3791</v>
      </c>
      <c r="B4" s="26"/>
      <c r="C4" s="144"/>
      <c r="D4" s="144"/>
      <c r="E4" s="144"/>
      <c r="F4" s="144"/>
      <c r="G4" s="22" t="s">
        <v>3753</v>
      </c>
      <c r="H4" s="79"/>
      <c r="I4" s="103"/>
      <c r="J4" s="103"/>
    </row>
    <row r="5" spans="1:12" s="27" customFormat="1" ht="15.75" thickBot="1" x14ac:dyDescent="0.3">
      <c r="A5" s="15" t="s">
        <v>169</v>
      </c>
      <c r="B5" s="22"/>
      <c r="C5" s="179" t="str">
        <f>IF(Identificação!B5=0,"",Identificação!B5)</f>
        <v>Obras e Serviços de Engenharia</v>
      </c>
      <c r="D5" s="180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76">
        <f>SUMIFS(H12:H39953,B12:B39953,"&gt;0",H12:H39953,"&lt;&gt;0")</f>
        <v>0</v>
      </c>
      <c r="D6" s="177"/>
      <c r="E6" s="5"/>
      <c r="F6" s="5"/>
      <c r="G6" s="6"/>
      <c r="I6" s="103"/>
      <c r="J6" s="103"/>
    </row>
    <row r="7" spans="1:12" s="27" customFormat="1" x14ac:dyDescent="0.25">
      <c r="A7" s="89" t="s">
        <v>3821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3942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72" t="s">
        <v>3754</v>
      </c>
      <c r="B10" s="172" t="s">
        <v>3755</v>
      </c>
      <c r="C10" s="172" t="s">
        <v>3677</v>
      </c>
      <c r="D10" s="148" t="s">
        <v>3756</v>
      </c>
      <c r="E10" s="181" t="s">
        <v>171</v>
      </c>
      <c r="F10" s="182"/>
      <c r="G10" s="182"/>
      <c r="H10" s="182"/>
      <c r="I10" s="182"/>
      <c r="J10" s="182"/>
      <c r="K10" s="182"/>
    </row>
    <row r="11" spans="1:12" customFormat="1" ht="45" x14ac:dyDescent="0.25">
      <c r="A11" s="173"/>
      <c r="B11" s="173"/>
      <c r="C11" s="173"/>
      <c r="D11" s="149"/>
      <c r="E11" s="53" t="s">
        <v>3757</v>
      </c>
      <c r="F11" s="23" t="s">
        <v>3758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 t="str">
        <f>'Orçamento-base'!B12</f>
        <v/>
      </c>
      <c r="C12" s="66">
        <f>IF('Orçamento-base'!C12&gt;0,'Orçamento-base'!C12,"")</f>
        <v>1</v>
      </c>
      <c r="D12" s="54" t="str">
        <f>IF('Orçamento-base'!G12&gt;0,'Orçamento-base'!G12,"")</f>
        <v>SERVIÇOS PRELIMINARES</v>
      </c>
      <c r="E12" s="116" t="str">
        <f>IF('Orçamento-base'!H12&gt;0,'Orçamento-base'!H12,"")</f>
        <v/>
      </c>
      <c r="F12" s="54" t="str">
        <f>IF('Orçamento-base'!I12&gt;0,'Orçamento-base'!I12,"")</f>
        <v/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1</v>
      </c>
      <c r="C13" s="66" t="str">
        <f>IF('Orçamento-base'!C13&gt;0,'Orçamento-base'!C13,"")</f>
        <v>1.1</v>
      </c>
      <c r="D13" s="54" t="str">
        <f>IF('Orçamento-base'!G13&gt;0,'Orçamento-base'!G13,"")</f>
        <v>PLACA DE OBRA (PARA CONSTRUCAO CIVIL) EM CHAPA GALVANIZADA *N. 22*, ADESIVADA, DE *2,4 X 1,2* M (SEM POSTES PARA FIXACAO)</v>
      </c>
      <c r="E13" s="116">
        <f>IF('Orçamento-base'!H13&gt;0,'Orçamento-base'!H13,"")</f>
        <v>4.5</v>
      </c>
      <c r="F13" s="54" t="str">
        <f>IF('Orçamento-base'!I13&gt;0,'Orçamento-base'!I13,"")</f>
        <v>m2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3790</v>
      </c>
      <c r="C1" s="86" t="s">
        <v>177</v>
      </c>
      <c r="D1" s="86" t="s">
        <v>3799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3789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3789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3789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3789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3789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3810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3804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3820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3817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3818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3805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3819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3803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3811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3806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3808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3807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3809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3815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3813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3814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3812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3789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3789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3789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3789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3789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3810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3804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3820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3817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3818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3805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3819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3803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3811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3806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3808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3807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3809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3815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3813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3814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3812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3796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3797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3798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3786</v>
      </c>
      <c r="C1" s="72" t="s">
        <v>177</v>
      </c>
      <c r="D1" s="72" t="s">
        <v>3787</v>
      </c>
      <c r="E1" s="72" t="s">
        <v>3788</v>
      </c>
      <c r="F1" s="75" t="s">
        <v>169</v>
      </c>
      <c r="G1" s="72" t="s">
        <v>3790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3816</v>
      </c>
      <c r="F1" s="82" t="s">
        <v>178</v>
      </c>
      <c r="I1" s="109" t="s">
        <v>3746</v>
      </c>
      <c r="J1" s="109" t="s">
        <v>3745</v>
      </c>
      <c r="K1" s="82" t="s">
        <v>1</v>
      </c>
      <c r="L1" s="82" t="s">
        <v>169</v>
      </c>
      <c r="M1" s="82" t="s">
        <v>3688</v>
      </c>
      <c r="N1" s="82" t="s">
        <v>3778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3894</v>
      </c>
      <c r="J4" s="11" t="s">
        <v>3894</v>
      </c>
      <c r="K4" s="84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3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3944</v>
      </c>
      <c r="J23" s="11" t="s">
        <v>3945</v>
      </c>
      <c r="N23" t="s">
        <v>3792</v>
      </c>
    </row>
    <row r="24" spans="3:14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3710</v>
      </c>
      <c r="J24" s="11" t="s">
        <v>3711</v>
      </c>
      <c r="N24" t="s">
        <v>3781</v>
      </c>
    </row>
    <row r="25" spans="3:14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3839</v>
      </c>
      <c r="J25" s="11" t="s">
        <v>3837</v>
      </c>
      <c r="N25" t="s">
        <v>3993</v>
      </c>
    </row>
    <row r="26" spans="3:14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3903</v>
      </c>
      <c r="J26" s="11" t="s">
        <v>3904</v>
      </c>
      <c r="N26" t="s">
        <v>3999</v>
      </c>
    </row>
    <row r="27" spans="3:14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3891</v>
      </c>
      <c r="J27" s="11" t="s">
        <v>3892</v>
      </c>
      <c r="N27" t="s">
        <v>3793</v>
      </c>
    </row>
    <row r="28" spans="3:14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3901</v>
      </c>
      <c r="J28" s="11" t="s">
        <v>3902</v>
      </c>
      <c r="N28" t="s">
        <v>4000</v>
      </c>
    </row>
    <row r="29" spans="3:14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3708</v>
      </c>
      <c r="J29" s="11" t="s">
        <v>3709</v>
      </c>
      <c r="N29" t="s">
        <v>4021</v>
      </c>
    </row>
    <row r="30" spans="3:14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3958</v>
      </c>
      <c r="J30" s="11" t="s">
        <v>3957</v>
      </c>
      <c r="N30" t="s">
        <v>3780</v>
      </c>
    </row>
    <row r="31" spans="3:14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3841</v>
      </c>
      <c r="J31" s="11" t="s">
        <v>3842</v>
      </c>
      <c r="N31" t="s">
        <v>3776</v>
      </c>
    </row>
    <row r="32" spans="3:14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3702</v>
      </c>
      <c r="J32" s="11" t="s">
        <v>18</v>
      </c>
      <c r="N32" t="s">
        <v>4001</v>
      </c>
    </row>
    <row r="33" spans="3:14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3712</v>
      </c>
      <c r="J33" s="11" t="s">
        <v>3712</v>
      </c>
      <c r="N33" t="s">
        <v>3775</v>
      </c>
    </row>
    <row r="34" spans="3:14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3847</v>
      </c>
      <c r="J34" s="11" t="s">
        <v>3847</v>
      </c>
      <c r="N34" t="s">
        <v>3984</v>
      </c>
    </row>
    <row r="35" spans="3:14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3713</v>
      </c>
      <c r="J35" s="11" t="s">
        <v>3714</v>
      </c>
      <c r="N35" t="s">
        <v>3794</v>
      </c>
    </row>
    <row r="36" spans="3:14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3782</v>
      </c>
      <c r="J36" s="11" t="s">
        <v>3783</v>
      </c>
    </row>
    <row r="37" spans="3:14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3967</v>
      </c>
      <c r="J37" s="11" t="s">
        <v>3968</v>
      </c>
    </row>
    <row r="38" spans="3:14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3715</v>
      </c>
      <c r="J38" s="11" t="s">
        <v>3716</v>
      </c>
    </row>
    <row r="39" spans="3:14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3717</v>
      </c>
      <c r="J39" s="11" t="s">
        <v>3718</v>
      </c>
    </row>
    <row r="40" spans="3:14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3905</v>
      </c>
      <c r="J40" s="11" t="s">
        <v>3906</v>
      </c>
    </row>
    <row r="41" spans="3:14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3907</v>
      </c>
      <c r="J41" s="11" t="s">
        <v>3908</v>
      </c>
    </row>
    <row r="42" spans="3:14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" t="s">
        <v>3719</v>
      </c>
      <c r="J42" s="11" t="s">
        <v>3720</v>
      </c>
    </row>
    <row r="43" spans="3:14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3854</v>
      </c>
      <c r="J43" s="11" t="s">
        <v>3854</v>
      </c>
    </row>
    <row r="44" spans="3:14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4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3" t="s">
        <v>3851</v>
      </c>
      <c r="J45" s="11" t="s">
        <v>3850</v>
      </c>
    </row>
    <row r="46" spans="3:14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3721</v>
      </c>
      <c r="J46" s="11" t="s">
        <v>3722</v>
      </c>
    </row>
    <row r="47" spans="3:14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3946</v>
      </c>
      <c r="J47" s="11" t="s">
        <v>3947</v>
      </c>
    </row>
    <row r="48" spans="3:14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3974</v>
      </c>
      <c r="J48" s="11" t="s">
        <v>3975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" t="s">
        <v>3698</v>
      </c>
      <c r="J49" s="11" t="s">
        <v>14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3723</v>
      </c>
      <c r="J50" s="11" t="s">
        <v>3724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4022</v>
      </c>
      <c r="J51" s="11" t="s">
        <v>4023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3" t="s">
        <v>3879</v>
      </c>
      <c r="J52" s="11" t="s">
        <v>3880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3725</v>
      </c>
      <c r="J53" s="11" t="s">
        <v>3726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3774</v>
      </c>
      <c r="J54" s="11" t="s">
        <v>3771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3883</v>
      </c>
      <c r="J55" s="11" t="s">
        <v>3884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3940</v>
      </c>
      <c r="J56" s="11" t="s">
        <v>3941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3700</v>
      </c>
      <c r="J57" s="11" t="s">
        <v>16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3796</v>
      </c>
      <c r="G58" s="84" t="s">
        <v>1912</v>
      </c>
      <c r="H58" s="84"/>
      <c r="I58" s="11" t="s">
        <v>4013</v>
      </c>
      <c r="J58" s="11" t="s">
        <v>4014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3727</v>
      </c>
      <c r="J59" s="11" t="s">
        <v>3727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3767</v>
      </c>
      <c r="J60" s="11" t="s">
        <v>3768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3769</v>
      </c>
      <c r="J61" s="11" t="s">
        <v>3770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" t="s">
        <v>3909</v>
      </c>
      <c r="J62" s="11" t="s">
        <v>3910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3728</v>
      </c>
      <c r="J63" s="11" t="s">
        <v>3729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3991</v>
      </c>
      <c r="J64" s="11" t="s">
        <v>3992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3697</v>
      </c>
      <c r="J65" s="11" t="s">
        <v>13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3911</v>
      </c>
      <c r="J66" s="11" t="s">
        <v>3912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3" t="s">
        <v>3893</v>
      </c>
      <c r="J67" s="11" t="s">
        <v>3855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3730</v>
      </c>
      <c r="J68" s="11" t="s">
        <v>3731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4015</v>
      </c>
      <c r="J69" s="11" t="s">
        <v>4016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3694</v>
      </c>
      <c r="J70" s="11" t="s">
        <v>10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3695</v>
      </c>
      <c r="J71" s="11" t="s">
        <v>11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3976</v>
      </c>
      <c r="J72" s="11" t="s">
        <v>3977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" t="s">
        <v>4017</v>
      </c>
      <c r="J73" s="11" t="s">
        <v>4018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" t="s">
        <v>3696</v>
      </c>
      <c r="J74" s="11" t="s">
        <v>12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" t="s">
        <v>3765</v>
      </c>
      <c r="J75" s="11" t="s">
        <v>3969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3913</v>
      </c>
      <c r="J76" s="11" t="s">
        <v>3914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3972</v>
      </c>
      <c r="J77" s="11" t="s">
        <v>3973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3887</v>
      </c>
      <c r="J78" s="11" t="s">
        <v>3888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3766</v>
      </c>
      <c r="J79" s="11" t="s">
        <v>3732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3948</v>
      </c>
      <c r="J80" s="11" t="s">
        <v>3949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3733</v>
      </c>
      <c r="J81" s="11" t="s">
        <v>3734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3858</v>
      </c>
      <c r="J82" s="11" t="s">
        <v>3859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3856</v>
      </c>
      <c r="J83" s="11" t="s">
        <v>3857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3" t="s">
        <v>3860</v>
      </c>
      <c r="J84" s="11" t="s">
        <v>3861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3986</v>
      </c>
      <c r="J85" s="11" t="s">
        <v>3987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3970</v>
      </c>
      <c r="J86" s="11" t="s">
        <v>3971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3889</v>
      </c>
      <c r="J87" s="11" t="s">
        <v>3890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3703</v>
      </c>
      <c r="J88" s="11" t="s">
        <v>19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3735</v>
      </c>
      <c r="J89" s="11" t="s">
        <v>3735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" t="s">
        <v>3978</v>
      </c>
      <c r="J90" s="11" t="s">
        <v>3979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3784</v>
      </c>
      <c r="J91" s="11" t="s">
        <v>3736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" t="s">
        <v>3989</v>
      </c>
      <c r="J92" s="11" t="s">
        <v>3990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" t="s">
        <v>3915</v>
      </c>
      <c r="J93" s="11" t="s">
        <v>3916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" t="s">
        <v>3917</v>
      </c>
      <c r="J94" s="11" t="s">
        <v>3918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3919</v>
      </c>
      <c r="J95" s="11" t="s">
        <v>3920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3" t="s">
        <v>3862</v>
      </c>
      <c r="J96" s="11" t="s">
        <v>3863</v>
      </c>
    </row>
    <row r="97" spans="3:10" x14ac:dyDescent="0.25">
      <c r="C97" s="83">
        <v>736</v>
      </c>
      <c r="D97" s="83" t="s">
        <v>3789</v>
      </c>
      <c r="E97" s="83">
        <v>6</v>
      </c>
      <c r="F97" s="83" t="s">
        <v>280</v>
      </c>
      <c r="G97" s="84" t="s">
        <v>1951</v>
      </c>
      <c r="H97" s="84"/>
      <c r="I97" s="11" t="s">
        <v>3885</v>
      </c>
      <c r="J97" s="11" t="s">
        <v>3886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3864</v>
      </c>
      <c r="J98" s="11" t="s">
        <v>3865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" t="s">
        <v>3737</v>
      </c>
      <c r="J99" s="11" t="s">
        <v>3738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" t="s">
        <v>3921</v>
      </c>
      <c r="J100" s="11" t="s">
        <v>3922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" t="s">
        <v>3950</v>
      </c>
      <c r="J101" s="11" t="s">
        <v>3951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" t="s">
        <v>3739</v>
      </c>
      <c r="J102" s="11" t="s">
        <v>3740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3866</v>
      </c>
      <c r="J103" s="11" t="s">
        <v>3923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" t="s">
        <v>3772</v>
      </c>
      <c r="J104" s="11" t="s">
        <v>3773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3867</v>
      </c>
      <c r="J105" s="11" t="s">
        <v>3868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3" t="s">
        <v>3954</v>
      </c>
      <c r="J106" s="11" t="s">
        <v>3955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3" t="s">
        <v>3869</v>
      </c>
      <c r="J107" s="11" t="s">
        <v>3870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3" t="s">
        <v>3871</v>
      </c>
      <c r="J108" s="11" t="s">
        <v>3924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3699</v>
      </c>
      <c r="J109" s="11" t="s">
        <v>15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3741</v>
      </c>
      <c r="J110" s="11" t="s">
        <v>3742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3878</v>
      </c>
      <c r="J111" s="11" t="s">
        <v>3877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" t="s">
        <v>4024</v>
      </c>
      <c r="J112" s="11" t="s">
        <v>4025</v>
      </c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 s="113" t="s">
        <v>3876</v>
      </c>
      <c r="J113" s="11" t="s">
        <v>3876</v>
      </c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 s="113" t="s">
        <v>3925</v>
      </c>
      <c r="J114" s="11" t="s">
        <v>3926</v>
      </c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 s="113" t="s">
        <v>3927</v>
      </c>
      <c r="J115" s="11" t="s">
        <v>3928</v>
      </c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 s="113" t="s">
        <v>3952</v>
      </c>
      <c r="J116" s="11" t="s">
        <v>3953</v>
      </c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 s="113" t="s">
        <v>3963</v>
      </c>
      <c r="J117" s="11" t="s">
        <v>3964</v>
      </c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 s="113" t="s">
        <v>3872</v>
      </c>
      <c r="J118" s="11" t="s">
        <v>3873</v>
      </c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 s="113" t="s">
        <v>3874</v>
      </c>
      <c r="J119" s="11" t="s">
        <v>3875</v>
      </c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 s="11" t="s">
        <v>3693</v>
      </c>
      <c r="J120" s="11" t="s">
        <v>3748</v>
      </c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 s="11" t="s">
        <v>3701</v>
      </c>
      <c r="J121" s="11" t="s">
        <v>17</v>
      </c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  <c r="I122" s="11" t="s">
        <v>3988</v>
      </c>
      <c r="J122" s="11" t="s">
        <v>3929</v>
      </c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  <c r="I123" s="11" t="s">
        <v>4019</v>
      </c>
      <c r="J123" s="11" t="s">
        <v>4020</v>
      </c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  <c r="I124" s="11" t="s">
        <v>3965</v>
      </c>
      <c r="J124" s="11" t="s">
        <v>3966</v>
      </c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  <c r="I125" s="11" t="s">
        <v>3743</v>
      </c>
      <c r="J125" s="11" t="s">
        <v>3744</v>
      </c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  <c r="I126" s="113" t="s">
        <v>3881</v>
      </c>
      <c r="J126" s="11" t="s">
        <v>3882</v>
      </c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  <c r="I127"/>
      <c r="J127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  <c r="I128"/>
      <c r="J128"/>
    </row>
    <row r="129" spans="3:10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  <c r="I129"/>
      <c r="J129"/>
    </row>
    <row r="130" spans="3:10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  <c r="I130"/>
      <c r="J130"/>
    </row>
    <row r="131" spans="3:10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  <c r="I131"/>
      <c r="J131"/>
    </row>
    <row r="132" spans="3:10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  <c r="I132"/>
      <c r="J132"/>
    </row>
    <row r="133" spans="3:10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  <c r="I133"/>
      <c r="J133"/>
    </row>
    <row r="134" spans="3:10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  <c r="I134"/>
      <c r="J134"/>
    </row>
    <row r="135" spans="3:10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10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10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10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10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10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10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10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10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10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3797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3798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3817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3818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3819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3820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3803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3804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3805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3806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3807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3808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3809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3810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3811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3812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3813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3814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3815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2023-06-16T17:44:57Z</dcterms:modified>
</cp:coreProperties>
</file>